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530" activeTab="0"/>
  </bookViews>
  <sheets>
    <sheet name="HK-G03" sheetId="1" r:id="rId1"/>
  </sheets>
  <definedNames>
    <definedName name="ACwvu.Data." localSheetId="0" hidden="1">'HK-G03'!$A$1:$J$42</definedName>
    <definedName name="ACwvu.Fuel." localSheetId="0" hidden="1">'HK-G03'!$E$3:$J$9</definedName>
    <definedName name="ACwvu.Stats." localSheetId="0" hidden="1">'HK-G03'!$A$3:$C$25</definedName>
    <definedName name="Ambient" localSheetId="0">'HK-G03'!$J$4</definedName>
    <definedName name="Ambient">#REF!</definedName>
    <definedName name="AmbientTemperature" localSheetId="0">'HK-G03'!$Q$8</definedName>
    <definedName name="AmbientTemperature">#REF!</definedName>
    <definedName name="AvCO" localSheetId="0">'HK-G03'!$C$12</definedName>
    <definedName name="AvCO">#REF!</definedName>
    <definedName name="AvMoisture" localSheetId="0">'HK-G03'!$C$4</definedName>
    <definedName name="AvMoisture">#REF!</definedName>
    <definedName name="AvO2" localSheetId="0">'HK-G03'!$C$11</definedName>
    <definedName name="AvO2">#REF!</definedName>
    <definedName name="AvStackTemp" localSheetId="0">'HK-G03'!$C$10</definedName>
    <definedName name="AvStackTemp">#REF!</definedName>
    <definedName name="BoilWaterLoss" localSheetId="0">'HK-G03'!$C$16</definedName>
    <definedName name="BoilWaterLoss">#REF!</definedName>
    <definedName name="BurnRateDry" localSheetId="0">'HK-G03'!$C$15</definedName>
    <definedName name="BurnRateDry">#REF!</definedName>
    <definedName name="Catch" localSheetId="0">'HK-G03'!$D$37</definedName>
    <definedName name="Catch">#REF!</definedName>
    <definedName name="Circumf" localSheetId="0">'HK-G03'!$P$21:$P$39</definedName>
    <definedName name="Circumf">#REF!</definedName>
    <definedName name="CleanControl" localSheetId="0">'HK-G03'!$B$34:$B$35</definedName>
    <definedName name="CleanControl">#REF!</definedName>
    <definedName name="CM" localSheetId="0">'HK-G03'!$H$14:$H$47</definedName>
    <definedName name="CM">#REF!</definedName>
    <definedName name="CO" localSheetId="0">'HK-G03'!$H$14:$H$47</definedName>
    <definedName name="CO">#REF!</definedName>
    <definedName name="COLoss" localSheetId="0">'HK-G03'!$C$17</definedName>
    <definedName name="COLoss">#REF!</definedName>
    <definedName name="CombEfficPartic" localSheetId="0">'HK-G03'!#REF!</definedName>
    <definedName name="CombEfficPartic">#REF!</definedName>
    <definedName name="CombustEffic" localSheetId="0">'HK-G03'!$C$23</definedName>
    <definedName name="CombustEffic">#REF!</definedName>
    <definedName name="COO" localSheetId="0">'HK-G03'!$I$14:$I$47</definedName>
    <definedName name="COO">#REF!</definedName>
    <definedName name="DATE" localSheetId="0">'HK-G03'!$Q$6</definedName>
    <definedName name="DATE">#REF!</definedName>
    <definedName name="Density" localSheetId="0">'HK-G03'!$G$8</definedName>
    <definedName name="Density">#REF!</definedName>
    <definedName name="DilutionFactor" localSheetId="0">'HK-G03'!$C$14</definedName>
    <definedName name="DilutionFactor">#REF!</definedName>
    <definedName name="DirtyControl" localSheetId="0">'HK-G03'!$C$34:$C$35</definedName>
    <definedName name="DirtyControl">#REF!</definedName>
    <definedName name="DryGasLoss" localSheetId="0">'HK-G03'!$C$19</definedName>
    <definedName name="DryGasLoss">#REF!</definedName>
    <definedName name="Extinction">'HK-G03'!$G$14:$G$54</definedName>
    <definedName name="FiltClean" localSheetId="0">'HK-G03'!$B$28:$B$33</definedName>
    <definedName name="FiltClean">#REF!</definedName>
    <definedName name="FiltDirty" localSheetId="0">'HK-G03'!$C$28:$C$33</definedName>
    <definedName name="FiltDirty">#REF!</definedName>
    <definedName name="FuelConfig" localSheetId="0">'HK-G03'!$O$13:$Q$17</definedName>
    <definedName name="FuelConfig">#REF!</definedName>
    <definedName name="g\kgCondar" localSheetId="0">'HK-G03'!$C$28</definedName>
    <definedName name="g\kgCondar">#REF!</definedName>
    <definedName name="gmKgCO" localSheetId="0">'HK-G03'!$C$22</definedName>
    <definedName name="gmKgCO">#REF!</definedName>
    <definedName name="gmKgCondar" localSheetId="0">'HK-G03'!$C$21</definedName>
    <definedName name="gmKgCondar">#REF!</definedName>
    <definedName name="gmKgM7" localSheetId="0">'HK-G03'!#REF!</definedName>
    <definedName name="gmKgM7">#REF!</definedName>
    <definedName name="HCLoss" localSheetId="0">'HK-G03'!$C$18</definedName>
    <definedName name="HCLoss">#REF!</definedName>
    <definedName name="HTransEffic" localSheetId="0">'HK-G03'!$C$24</definedName>
    <definedName name="HTransEffic">#REF!</definedName>
    <definedName name="KindlingWeight" localSheetId="0">'HK-G03'!$N$15</definedName>
    <definedName name="KindlingWeight">#REF!</definedName>
    <definedName name="Length" localSheetId="0">'HK-G03'!$Q$21:$Q$39</definedName>
    <definedName name="Length">#REF!</definedName>
    <definedName name="Moist" localSheetId="0">'HK-G03'!$C$4</definedName>
    <definedName name="Moist">#REF!</definedName>
    <definedName name="Moisture" localSheetId="0">'HK-G03'!$O$21:$O$39</definedName>
    <definedName name="Moisture">#REF!</definedName>
    <definedName name="NumberOfPieces" localSheetId="0">'HK-G03'!$C$7</definedName>
    <definedName name="NumberOfPieces">#REF!</definedName>
    <definedName name="O2T">#REF!</definedName>
    <definedName name="Ocalc" localSheetId="0">'HK-G03'!$G$15:$G$38</definedName>
    <definedName name="Ocalc">#REF!</definedName>
    <definedName name="Odiff" localSheetId="0">'HK-G03'!$N$19:$O$39</definedName>
    <definedName name="Odiff">#REF!</definedName>
    <definedName name="OO">#REF!</definedName>
    <definedName name="Oxy" localSheetId="0">'HK-G03'!$G$39:$G$47</definedName>
    <definedName name="Oxy">#REF!</definedName>
    <definedName name="PcNum" localSheetId="0">'HK-G03'!$M$21:$M$29</definedName>
    <definedName name="PcNum">#REF!</definedName>
    <definedName name="PcWt" localSheetId="0">'HK-G03'!$N$21:$N$39</definedName>
    <definedName name="PcWt">#REF!</definedName>
    <definedName name="_xlnm.Print_Area" localSheetId="0">'HK-G03'!$A$1:$J$42</definedName>
    <definedName name="R_ohms">'HK-G03'!$H$14:$H$54</definedName>
    <definedName name="R_Span">'HK-G03'!$J$14</definedName>
    <definedName name="R_zero">'HK-G03'!$I$14</definedName>
    <definedName name="RLength" localSheetId="0">'HK-G03'!$N$9</definedName>
    <definedName name="RLength">#REF!</definedName>
    <definedName name="RunLength" localSheetId="0">'HK-G03'!$C$9</definedName>
    <definedName name="RunLength">#REF!</definedName>
    <definedName name="RunNumber" localSheetId="0">'HK-G03'!$N$6</definedName>
    <definedName name="RunNumber">#REF!</definedName>
    <definedName name="SCRATCH" localSheetId="0">'HK-G03'!#REF!</definedName>
    <definedName name="SCRATCH">#REF!</definedName>
    <definedName name="ShapeFactor">#REF!</definedName>
    <definedName name="StackTemp" localSheetId="0">'HK-G03'!$F$14:$F$47</definedName>
    <definedName name="StackTemp">#REF!</definedName>
    <definedName name="StackTempFactor" localSheetId="0">'HK-G03'!$C$13</definedName>
    <definedName name="StackTempFactor">#REF!</definedName>
    <definedName name="StakTemp" localSheetId="0">'HK-G03'!$F$14:$F$47</definedName>
    <definedName name="StakTemp">#REF!</definedName>
    <definedName name="StartTime" localSheetId="0">'HK-G03'!$N$8</definedName>
    <definedName name="StartTime">#REF!</definedName>
    <definedName name="SurfToVol" localSheetId="0">'HK-G03'!#REF!</definedName>
    <definedName name="SurfToVol">#REF!</definedName>
    <definedName name="Swvu.Data." localSheetId="0" hidden="1">'HK-G03'!$A$1:$J$42</definedName>
    <definedName name="Swvu.Fuel." localSheetId="0" hidden="1">'HK-G03'!$E$3:$J$9</definedName>
    <definedName name="Swvu.Stats." localSheetId="0" hidden="1">'HK-G03'!$A$3:$C$25</definedName>
    <definedName name="System" localSheetId="0">'HK-G03'!$Q$7</definedName>
    <definedName name="System">#REF!</definedName>
    <definedName name="TimeSinceLast" localSheetId="0">'HK-G03'!$N$7</definedName>
    <definedName name="TimeSinceLast">#REF!</definedName>
    <definedName name="TypeFuel" localSheetId="0">'HK-G03'!$G$7</definedName>
    <definedName name="TypeFuel">#REF!</definedName>
    <definedName name="UnburnedFuel" localSheetId="0">'HK-G03'!$G$9</definedName>
    <definedName name="UnburnedFuel">#REF!</definedName>
    <definedName name="UnFuel" localSheetId="0">'HK-G03'!$N$16</definedName>
    <definedName name="UnFuel">#REF!</definedName>
    <definedName name="Weight" localSheetId="0">'HK-G03'!$N$21:$N$29</definedName>
    <definedName name="Weight">#REF!</definedName>
    <definedName name="wrn.PMReport." localSheetId="0" hidden="1">{"Data",#N/A,FALSE}</definedName>
    <definedName name="Wt_x_Mois" localSheetId="0">'HK-G03'!$Q$21:$Q$29</definedName>
    <definedName name="Wt_x_Mois">#REF!</definedName>
    <definedName name="WtFuel" localSheetId="0">'HK-G03'!$C$5</definedName>
    <definedName name="WtFuel">#REF!</definedName>
    <definedName name="WtKindl" localSheetId="0">'HK-G03'!$C$6</definedName>
    <definedName name="WtKindl">#REF!</definedName>
    <definedName name="WtMois" localSheetId="0">'HK-G03'!$N$21:$O$29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376225FA_12E2_4A7D_B6E0_2793A88B968F_.wvu.PrintArea" localSheetId="0" hidden="1">'HK-G03'!$D$37</definedName>
    <definedName name="Z_85FB64C4_E865_4308_AE47_98DF77E4A637_.wvu.PrintArea" localSheetId="0" hidden="1">'HK-G03'!$D$37</definedName>
    <definedName name="Z_AC302BFA_6820_4D82_89CC_538329EEE352_.wvu.PrintArea" localSheetId="0" hidden="1">'HK-G03'!$D$37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14" authorId="0">
      <text>
        <r>
          <rPr>
            <sz val="8"/>
            <rFont val="Tahoma"/>
            <family val="0"/>
          </rPr>
          <t>Start: Initial stack temp: 67 Time to start from ignition: 1 minute. This run stacked by NS. First three runs were stacked by PM.</t>
        </r>
      </text>
    </comment>
    <comment ref="E15" authorId="0">
      <text>
        <r>
          <rPr>
            <sz val="8"/>
            <rFont val="Tahoma"/>
            <family val="0"/>
          </rPr>
          <t>5: Door cracked at 5 minutes, closed at 11 minutes (after reading)</t>
        </r>
      </text>
    </comment>
    <comment ref="E16" authorId="0">
      <text>
        <r>
          <rPr>
            <sz val="8"/>
            <rFont val="Tahoma"/>
            <family val="0"/>
          </rPr>
          <t>10:</t>
        </r>
      </text>
    </comment>
    <comment ref="E17" authorId="0">
      <text>
        <r>
          <rPr>
            <sz val="8"/>
            <rFont val="Tahoma"/>
            <family val="0"/>
          </rPr>
          <t>15: Initial heavy flaming subsided.</t>
        </r>
      </text>
    </comment>
    <comment ref="E18" authorId="0">
      <text>
        <r>
          <rPr>
            <sz val="8"/>
            <rFont val="Tahoma"/>
            <family val="0"/>
          </rPr>
          <t>20:</t>
        </r>
      </text>
    </comment>
    <comment ref="E19" authorId="0">
      <text>
        <r>
          <rPr>
            <sz val="8"/>
            <rFont val="Tahoma"/>
            <family val="0"/>
          </rPr>
          <t>25:</t>
        </r>
      </text>
    </comment>
    <comment ref="E20" authorId="0">
      <text>
        <r>
          <rPr>
            <sz val="8"/>
            <rFont val="Tahoma"/>
            <family val="0"/>
          </rPr>
          <t>30: Windy, Condar drift.</t>
        </r>
      </text>
    </comment>
    <comment ref="E21" authorId="0">
      <text>
        <r>
          <rPr>
            <sz val="8"/>
            <rFont val="Tahoma"/>
            <family val="0"/>
          </rPr>
          <t>35:</t>
        </r>
      </text>
    </comment>
    <comment ref="E22" authorId="0">
      <text>
        <r>
          <rPr>
            <sz val="8"/>
            <rFont val="Tahoma"/>
            <family val="0"/>
          </rPr>
          <t>40:</t>
        </r>
      </text>
    </comment>
    <comment ref="E23" authorId="0">
      <text>
        <r>
          <rPr>
            <sz val="8"/>
            <rFont val="Tahoma"/>
            <family val="0"/>
          </rPr>
          <t>45:</t>
        </r>
      </text>
    </comment>
    <comment ref="E24" authorId="0">
      <text>
        <r>
          <rPr>
            <sz val="8"/>
            <rFont val="Tahoma"/>
            <family val="0"/>
          </rPr>
          <t>50:Sluggish fire. Could be wet wood, since moisure meter is down.</t>
        </r>
      </text>
    </comment>
    <comment ref="E25" authorId="0">
      <text>
        <r>
          <rPr>
            <sz val="8"/>
            <rFont val="Tahoma"/>
            <family val="0"/>
          </rPr>
          <t>55:</t>
        </r>
      </text>
    </comment>
    <comment ref="E26" authorId="0">
      <text>
        <r>
          <rPr>
            <sz val="8"/>
            <rFont val="Tahoma"/>
            <family val="0"/>
          </rPr>
          <t>60:</t>
        </r>
      </text>
    </comment>
    <comment ref="E27" authorId="0">
      <text>
        <r>
          <rPr>
            <sz val="8"/>
            <rFont val="Tahoma"/>
            <family val="0"/>
          </rPr>
          <t>65:</t>
        </r>
      </text>
    </comment>
    <comment ref="E28" authorId="0">
      <text>
        <r>
          <rPr>
            <sz val="8"/>
            <rFont val="Tahoma"/>
            <family val="0"/>
          </rPr>
          <t>70: Pile intact, little flaming. Poked after reading.</t>
        </r>
      </text>
    </comment>
    <comment ref="E29" authorId="0">
      <text>
        <r>
          <rPr>
            <sz val="8"/>
            <rFont val="Tahoma"/>
            <family val="0"/>
          </rPr>
          <t>75:</t>
        </r>
      </text>
    </comment>
    <comment ref="E30" authorId="0">
      <text>
        <r>
          <rPr>
            <sz val="8"/>
            <rFont val="Tahoma"/>
            <family val="0"/>
          </rPr>
          <t>80:</t>
        </r>
      </text>
    </comment>
    <comment ref="E31" authorId="0">
      <text>
        <r>
          <rPr>
            <sz val="8"/>
            <rFont val="Tahoma"/>
            <family val="0"/>
          </rPr>
          <t>85:</t>
        </r>
      </text>
    </comment>
    <comment ref="E32" authorId="0">
      <text>
        <r>
          <rPr>
            <sz val="8"/>
            <rFont val="Tahoma"/>
            <family val="0"/>
          </rPr>
          <t>90:</t>
        </r>
      </text>
    </comment>
    <comment ref="E33" authorId="0">
      <text>
        <r>
          <rPr>
            <sz val="8"/>
            <rFont val="Tahoma"/>
            <family val="0"/>
          </rPr>
          <t>95:</t>
        </r>
      </text>
    </comment>
    <comment ref="E34" authorId="0">
      <text>
        <r>
          <rPr>
            <sz val="8"/>
            <rFont val="Tahoma"/>
            <family val="0"/>
          </rPr>
          <t>100:</t>
        </r>
      </text>
    </comment>
    <comment ref="E35" authorId="0">
      <text>
        <r>
          <rPr>
            <sz val="8"/>
            <rFont val="Tahoma"/>
            <family val="0"/>
          </rPr>
          <t>105:</t>
        </r>
      </text>
    </comment>
    <comment ref="E36" authorId="0">
      <text>
        <r>
          <rPr>
            <sz val="8"/>
            <rFont val="Tahoma"/>
            <family val="0"/>
          </rPr>
          <t>110:</t>
        </r>
      </text>
    </comment>
    <comment ref="E37" authorId="0">
      <text>
        <r>
          <rPr>
            <sz val="8"/>
            <rFont val="Tahoma"/>
            <family val="0"/>
          </rPr>
          <t>115:</t>
        </r>
      </text>
    </comment>
    <comment ref="E38" authorId="0">
      <text>
        <r>
          <rPr>
            <sz val="8"/>
            <rFont val="Tahoma"/>
            <family val="0"/>
          </rPr>
          <t>120:</t>
        </r>
      </text>
    </comment>
  </commentList>
</comments>
</file>

<file path=xl/sharedStrings.xml><?xml version="1.0" encoding="utf-8"?>
<sst xmlns="http://schemas.openxmlformats.org/spreadsheetml/2006/main" count="101" uniqueCount="89">
  <si>
    <t>DATA INPUT SCREEN:</t>
  </si>
  <si>
    <t>Instructions:</t>
  </si>
  <si>
    <t>Enter data only into fields that are</t>
  </si>
  <si>
    <t>RUN No.</t>
  </si>
  <si>
    <t>SYSTEM</t>
  </si>
  <si>
    <t>DATE</t>
  </si>
  <si>
    <t>Wood Moisture................</t>
  </si>
  <si>
    <t>est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</si>
  <si>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</si>
  <si>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</si>
  <si>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</si>
  <si>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</si>
  <si>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</si>
  <si>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</si>
  <si>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</si>
  <si>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</si>
  <si>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</si>
  <si>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</si>
  <si>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 xml:space="preserve"> Fuel Surface/Vol.............</t>
  </si>
  <si>
    <t>Run Length........................</t>
  </si>
  <si>
    <t>Av. Stack Temp...............</t>
  </si>
  <si>
    <t>Av. O2%..............................</t>
  </si>
  <si>
    <t>Av. CO%.............................</t>
  </si>
  <si>
    <t>Fuel Configuration:</t>
  </si>
  <si>
    <t>Stack Temp. Factor........</t>
  </si>
  <si>
    <t>Time</t>
  </si>
  <si>
    <t>StackTemp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</si>
  <si>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</si>
  <si>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</si>
  <si>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</si>
  <si>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</si>
  <si>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</si>
  <si>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</si>
  <si>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</si>
  <si>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</si>
  <si>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</si>
  <si>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</si>
  <si>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</si>
  <si>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</si>
  <si>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</si>
  <si>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</si>
  <si>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</si>
  <si>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</si>
  <si>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</si>
  <si>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</si>
  <si>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</si>
  <si>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</si>
  <si>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</si>
  <si>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</si>
  <si>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</si>
  <si>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</si>
  <si>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</si>
  <si>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</si>
  <si>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</si>
  <si>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</si>
  <si>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</si>
  <si>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</si>
  <si>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</si>
  <si>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</si>
  <si>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</si>
  <si>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</si>
  <si>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</si>
  <si>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HK</t>
  </si>
  <si>
    <t>Rev. Feb 04/06</t>
  </si>
  <si>
    <t>colored like this box</t>
  </si>
  <si>
    <t>Fuel Type.......</t>
  </si>
  <si>
    <t>Fuel Density........</t>
  </si>
  <si>
    <t>Unburned Fuel......</t>
  </si>
  <si>
    <t>R_ohms</t>
  </si>
  <si>
    <t>Extinction</t>
  </si>
  <si>
    <t>R_zero</t>
  </si>
  <si>
    <t>R_Span</t>
  </si>
  <si>
    <t>hard</t>
  </si>
  <si>
    <t>Notes:</t>
  </si>
  <si>
    <t>CdS sensor moved, readjusted at 17 minutes</t>
  </si>
  <si>
    <t>open grate</t>
  </si>
  <si>
    <t>close grate</t>
  </si>
  <si>
    <t>draft .06"</t>
  </si>
  <si>
    <t>CdS sensor adjusted</t>
  </si>
  <si>
    <t>Close AB door at 21 min</t>
  </si>
  <si>
    <t>Poke, open AB door</t>
  </si>
  <si>
    <t>Poke</t>
  </si>
  <si>
    <t>Close AB door, adj damper</t>
  </si>
  <si>
    <t>5F</t>
  </si>
  <si>
    <t>clear</t>
  </si>
  <si>
    <t>HK-G03</t>
  </si>
  <si>
    <t>seasoned hardwood</t>
  </si>
  <si>
    <t>DATA INPUT</t>
  </si>
  <si>
    <t>LOPEZ LABS HEATER TEST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</si>
</sst>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Tahoma"/>
      <family val="0"/>
    </font>
    <font>
      <sz val="8"/>
      <name val="Helv"/>
      <family val="0"/>
    </font>
    <font>
      <b/>
      <sz val="14"/>
      <color indexed="10"/>
      <name val="Helv"/>
      <family val="0"/>
    </font>
    <font>
      <b/>
      <sz val="8"/>
      <name val="Helv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173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" fontId="4" fillId="0" borderId="9" xfId="0" applyNumberFormat="1" applyFont="1" applyBorder="1" applyAlignment="1">
      <alignment horizontal="center"/>
    </xf>
    <xf numFmtId="173" fontId="4" fillId="0" borderId="9" xfId="0" applyNumberFormat="1" applyFont="1" applyBorder="1" applyAlignment="1">
      <alignment horizontal="center"/>
    </xf>
    <xf numFmtId="173" fontId="4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1" fontId="4" fillId="0" borderId="12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Border="1" applyAlignment="1">
      <alignment horizontal="centerContinuous"/>
    </xf>
    <xf numFmtId="0" fontId="5" fillId="0" borderId="16" xfId="0" applyFont="1" applyFill="1" applyBorder="1" applyAlignment="1">
      <alignment horizontal="centerContinuous"/>
    </xf>
    <xf numFmtId="0" fontId="5" fillId="0" borderId="0" xfId="0" applyFont="1" applyAlignment="1">
      <alignment horizontal="centerContinuous"/>
    </xf>
    <xf numFmtId="173" fontId="4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173" fontId="4" fillId="5" borderId="0" xfId="0" applyNumberFormat="1" applyFont="1" applyFill="1" applyBorder="1" applyAlignment="1">
      <alignment horizontal="center"/>
    </xf>
    <xf numFmtId="173" fontId="4" fillId="5" borderId="8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Continuous"/>
    </xf>
    <xf numFmtId="20" fontId="4" fillId="5" borderId="0" xfId="0" applyNumberFormat="1" applyFont="1" applyFill="1" applyBorder="1" applyAlignment="1">
      <alignment horizontal="center"/>
    </xf>
    <xf numFmtId="173" fontId="9" fillId="5" borderId="5" xfId="0" applyNumberFormat="1" applyFont="1" applyFill="1" applyBorder="1" applyAlignment="1">
      <alignment horizontal="left"/>
    </xf>
    <xf numFmtId="173" fontId="4" fillId="5" borderId="6" xfId="0" applyNumberFormat="1" applyFont="1" applyFill="1" applyBorder="1" applyAlignment="1">
      <alignment horizontal="center"/>
    </xf>
    <xf numFmtId="173" fontId="4" fillId="5" borderId="13" xfId="0" applyNumberFormat="1" applyFont="1" applyFill="1" applyBorder="1" applyAlignment="1">
      <alignment horizontal="center"/>
    </xf>
    <xf numFmtId="173" fontId="9" fillId="5" borderId="7" xfId="0" applyNumberFormat="1" applyFont="1" applyFill="1" applyBorder="1" applyAlignment="1">
      <alignment horizontal="left"/>
    </xf>
    <xf numFmtId="173" fontId="4" fillId="5" borderId="15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173" fontId="4" fillId="6" borderId="5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/>
    </xf>
    <xf numFmtId="172" fontId="4" fillId="6" borderId="11" xfId="0" applyNumberFormat="1" applyFont="1" applyFill="1" applyBorder="1" applyAlignment="1">
      <alignment horizontal="center"/>
    </xf>
    <xf numFmtId="172" fontId="4" fillId="5" borderId="5" xfId="0" applyNumberFormat="1" applyFont="1" applyFill="1" applyBorder="1" applyAlignment="1">
      <alignment horizontal="center"/>
    </xf>
    <xf numFmtId="172" fontId="4" fillId="5" borderId="6" xfId="0" applyNumberFormat="1" applyFont="1" applyFill="1" applyBorder="1" applyAlignment="1">
      <alignment horizontal="center"/>
    </xf>
    <xf numFmtId="172" fontId="4" fillId="5" borderId="13" xfId="0" applyNumberFormat="1" applyFont="1" applyFill="1" applyBorder="1" applyAlignment="1">
      <alignment horizontal="center"/>
    </xf>
    <xf numFmtId="172" fontId="4" fillId="5" borderId="9" xfId="0" applyNumberFormat="1" applyFont="1" applyFill="1" applyBorder="1" applyAlignment="1">
      <alignment horizontal="center"/>
    </xf>
    <xf numFmtId="172" fontId="4" fillId="5" borderId="14" xfId="0" applyNumberFormat="1" applyFont="1" applyFill="1" applyBorder="1" applyAlignment="1">
      <alignment horizontal="center"/>
    </xf>
    <xf numFmtId="172" fontId="4" fillId="5" borderId="7" xfId="0" applyNumberFormat="1" applyFont="1" applyFill="1" applyBorder="1" applyAlignment="1">
      <alignment horizontal="center"/>
    </xf>
    <xf numFmtId="172" fontId="4" fillId="5" borderId="8" xfId="0" applyNumberFormat="1" applyFont="1" applyFill="1" applyBorder="1" applyAlignment="1">
      <alignment horizontal="center"/>
    </xf>
    <xf numFmtId="172" fontId="4" fillId="5" borderId="15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" borderId="0" xfId="0" applyFont="1" applyFill="1" applyBorder="1" applyAlignment="1">
      <alignment/>
    </xf>
    <xf numFmtId="173" fontId="4" fillId="0" borderId="8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7" borderId="1" xfId="0" applyFont="1" applyFill="1" applyBorder="1" applyAlignment="1">
      <alignment horizontal="centerContinuous"/>
    </xf>
    <xf numFmtId="0" fontId="4" fillId="7" borderId="16" xfId="0" applyFont="1" applyFill="1" applyBorder="1" applyAlignment="1">
      <alignment horizontal="centerContinuous"/>
    </xf>
    <xf numFmtId="0" fontId="4" fillId="7" borderId="20" xfId="0" applyFont="1" applyFill="1" applyBorder="1" applyAlignment="1">
      <alignment horizontal="centerContinuous"/>
    </xf>
    <xf numFmtId="0" fontId="0" fillId="8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1" fontId="4" fillId="6" borderId="5" xfId="0" applyNumberFormat="1" applyFont="1" applyFill="1" applyBorder="1" applyAlignment="1">
      <alignment horizontal="left"/>
    </xf>
    <xf numFmtId="1" fontId="4" fillId="6" borderId="6" xfId="0" applyNumberFormat="1" applyFont="1" applyFill="1" applyBorder="1" applyAlignment="1">
      <alignment horizontal="left"/>
    </xf>
    <xf numFmtId="1" fontId="4" fillId="6" borderId="13" xfId="0" applyNumberFormat="1" applyFont="1" applyFill="1" applyBorder="1" applyAlignment="1">
      <alignment horizontal="left"/>
    </xf>
    <xf numFmtId="1" fontId="4" fillId="6" borderId="9" xfId="0" applyNumberFormat="1" applyFont="1" applyFill="1" applyBorder="1" applyAlignment="1">
      <alignment horizontal="left"/>
    </xf>
    <xf numFmtId="1" fontId="4" fillId="6" borderId="0" xfId="0" applyNumberFormat="1" applyFont="1" applyFill="1" applyBorder="1" applyAlignment="1">
      <alignment horizontal="left"/>
    </xf>
    <xf numFmtId="1" fontId="4" fillId="6" borderId="14" xfId="0" applyNumberFormat="1" applyFont="1" applyFill="1" applyBorder="1" applyAlignment="1">
      <alignment horizontal="left"/>
    </xf>
    <xf numFmtId="1" fontId="4" fillId="6" borderId="7" xfId="0" applyNumberFormat="1" applyFont="1" applyFill="1" applyBorder="1" applyAlignment="1">
      <alignment horizontal="left"/>
    </xf>
    <xf numFmtId="1" fontId="4" fillId="6" borderId="8" xfId="0" applyNumberFormat="1" applyFont="1" applyFill="1" applyBorder="1" applyAlignment="1">
      <alignment horizontal="left"/>
    </xf>
    <xf numFmtId="1" fontId="4" fillId="6" borderId="15" xfId="0" applyNumberFormat="1" applyFont="1" applyFill="1" applyBorder="1" applyAlignment="1">
      <alignment horizontal="left"/>
    </xf>
    <xf numFmtId="2" fontId="0" fillId="8" borderId="21" xfId="0" applyNumberFormat="1" applyFill="1" applyBorder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2" fontId="0" fillId="8" borderId="0" xfId="0" applyNumberForma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2975"/>
          <c:w val="0.9465"/>
          <c:h val="0.940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'HK-G03'!$F$14:$F$51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'HK-G03'!$G$14:$G$51</c:f>
              <c:numCache/>
            </c:numRef>
          </c:yVal>
          <c:smooth val="1"/>
        </c:ser>
        <c:axId val="30451452"/>
        <c:axId val="5627613"/>
      </c:scatterChart>
      <c:valAx>
        <c:axId val="30451452"/>
        <c:scaling>
          <c:orientation val="minMax"/>
          <c:max val="10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627613"/>
        <c:crosses val="autoZero"/>
        <c:crossBetween val="midCat"/>
        <c:dispUnits/>
      </c:valAx>
      <c:valAx>
        <c:axId val="5627613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0451452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28575</xdr:rowOff>
    </xdr:from>
    <xdr:to>
      <xdr:col>23</xdr:col>
      <xdr:colOff>447675</xdr:colOff>
      <xdr:row>20</xdr:row>
      <xdr:rowOff>76200</xdr:rowOff>
    </xdr:to>
    <xdr:graphicFrame>
      <xdr:nvGraphicFramePr>
        <xdr:cNvPr id="1" name="Chart 5"/>
        <xdr:cNvGraphicFramePr/>
      </xdr:nvGraphicFramePr>
      <xdr:xfrm>
        <a:off x="10363200" y="28575"/>
        <a:ext cx="40005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 topLeftCell="A1">
      <selection activeCell="A2" sqref="A2"/>
    </sheetView>
  </sheetViews>
  <sheetFormatPr defaultColWidth="9.140625" defaultRowHeight="12.75" outlineLevelRow="1" outlineLevelCol="1"/>
  <cols>
    <col min="1" max="4" width="9.140625" style="2" customWidth="1" outlineLevel="1"/>
    <col min="5" max="6" width="9.140625" style="2" customWidth="1"/>
    <col min="7" max="7" width="8.7109375" style="2" customWidth="1"/>
    <col min="8" max="8" width="9.00390625" style="2" customWidth="1"/>
    <col min="9" max="9" width="8.140625" style="2" customWidth="1"/>
    <col min="10" max="16384" width="9.140625" style="2" customWidth="1"/>
  </cols>
  <sheetData>
    <row r="1" spans="1:17" ht="16.5" outlineLevel="1" thickBot="1" thickTop="1">
      <c r="A1" s="90" t="s">
        <v>88</v>
      </c>
      <c r="B1" s="91"/>
      <c r="C1" s="91"/>
      <c r="D1" s="91"/>
      <c r="E1" s="91"/>
      <c r="F1" s="91"/>
      <c r="G1" s="91"/>
      <c r="H1" s="91"/>
      <c r="I1" s="91"/>
      <c r="J1" s="92"/>
      <c r="K1"/>
      <c r="L1" s="1"/>
      <c r="M1" s="56" t="s">
        <v>0</v>
      </c>
      <c r="N1" s="56"/>
      <c r="O1" s="56"/>
      <c r="P1" s="56"/>
      <c r="Q1" s="56"/>
    </row>
    <row r="2" spans="1:21" ht="18.75" outlineLevel="1" thickTop="1">
      <c r="A2" s="2" t="s">
        <v>63</v>
      </c>
      <c r="C2" s="51"/>
      <c r="D2" s="51"/>
      <c r="E2" s="51"/>
      <c r="F2" s="51"/>
      <c r="G2" s="51"/>
      <c r="H2" s="8"/>
      <c r="I2" s="8"/>
      <c r="J2" s="8"/>
      <c r="K2"/>
      <c r="L2" s="72" t="s">
        <v>1</v>
      </c>
      <c r="M2"/>
      <c r="N2" s="67" t="s">
        <v>2</v>
      </c>
      <c r="O2" s="68"/>
      <c r="P2" s="68"/>
      <c r="Q2" s="69"/>
      <c r="R2"/>
      <c r="S2" s="26"/>
      <c r="T2" s="26"/>
      <c r="U2" s="26"/>
    </row>
    <row r="3" spans="1:17" ht="14.25" outlineLevel="1">
      <c r="A3" s="41" t="s">
        <v>3</v>
      </c>
      <c r="B3" s="38"/>
      <c r="C3" s="42" t="s">
        <v>85</v>
      </c>
      <c r="D3" s="51"/>
      <c r="E3" s="35" t="s">
        <v>4</v>
      </c>
      <c r="F3" s="37"/>
      <c r="G3" s="22" t="str">
        <f>System</f>
        <v>HK</v>
      </c>
      <c r="H3" s="22" t="s">
        <v>5</v>
      </c>
      <c r="I3" s="37"/>
      <c r="J3" s="37">
        <v>60206</v>
      </c>
      <c r="K3"/>
      <c r="L3" s="54"/>
      <c r="M3" s="54"/>
      <c r="N3" s="70" t="s">
        <v>64</v>
      </c>
      <c r="O3" s="62"/>
      <c r="P3" s="62"/>
      <c r="Q3" s="71"/>
    </row>
    <row r="4" spans="1:17" ht="13.5" outlineLevel="1" thickBot="1">
      <c r="A4" s="8" t="s">
        <v>6</v>
      </c>
      <c r="B4" s="8"/>
      <c r="C4" s="21">
        <v>18</v>
      </c>
      <c r="D4" s="51" t="s">
        <v>7</v>
      </c>
      <c r="E4" s="8" t="s">
        <v>8</v>
      </c>
      <c r="F4" s="8"/>
      <c r="G4" s="12">
        <v>48</v>
      </c>
      <c r="H4" s="28" t="s">
        <v>9</v>
      </c>
      <c r="I4" s="8"/>
      <c r="J4" s="12" t="s">
        <v>83</v>
      </c>
      <c r="K4"/>
      <c r="L4" s="54"/>
      <c r="M4" s="54"/>
      <c r="N4" s="2" t="s">
        <v>10</v>
      </c>
      <c r="O4"/>
      <c r="P4"/>
      <c r="Q4"/>
    </row>
    <row r="5" spans="1:17" ht="13.5" outlineLevel="1" thickBot="1">
      <c r="A5" s="8" t="s">
        <v>11</v>
      </c>
      <c r="B5" s="8"/>
      <c r="C5" s="21">
        <f>SUM(PcWt)+WtKindl-UnburnedFuel</f>
        <v>61.8</v>
      </c>
      <c r="D5" s="51"/>
      <c r="E5" s="8" t="s">
        <v>12</v>
      </c>
      <c r="F5" s="29"/>
      <c r="G5" s="27">
        <v>0.2847222222222222</v>
      </c>
      <c r="H5" s="28" t="s">
        <v>13</v>
      </c>
      <c r="I5" s="55"/>
      <c r="J5" s="58" t="s">
        <v>84</v>
      </c>
      <c r="K5"/>
      <c r="L5" s="5" t="s">
        <v>14</v>
      </c>
      <c r="M5" s="6"/>
      <c r="N5" s="3"/>
      <c r="O5" s="4"/>
      <c r="P5" s="4"/>
      <c r="Q5" s="7"/>
    </row>
    <row r="6" spans="1:17" ht="12.75" outlineLevel="1">
      <c r="A6" s="8" t="s">
        <v>15</v>
      </c>
      <c r="B6" s="8"/>
      <c r="C6" s="12">
        <f>KindlingWeight</f>
        <v>1.3</v>
      </c>
      <c r="D6" s="51"/>
      <c r="E6" s="35" t="s">
        <v>16</v>
      </c>
      <c r="F6" s="22"/>
      <c r="G6" s="22"/>
      <c r="H6" s="22"/>
      <c r="I6" s="22"/>
      <c r="J6" s="36"/>
      <c r="K6"/>
      <c r="L6" t="s">
        <v>3</v>
      </c>
      <c r="M6"/>
      <c r="N6" s="61" t="s">
        <v>85</v>
      </c>
      <c r="O6" t="s">
        <v>5</v>
      </c>
      <c r="P6"/>
      <c r="Q6" s="65"/>
    </row>
    <row r="7" spans="1:17" ht="12.75" outlineLevel="1">
      <c r="A7" s="8" t="s">
        <v>17</v>
      </c>
      <c r="B7" s="8"/>
      <c r="C7" s="30">
        <f>COUNT(PcWt)</f>
        <v>8</v>
      </c>
      <c r="D7" s="51"/>
      <c r="E7" s="8" t="s">
        <v>65</v>
      </c>
      <c r="F7" s="8"/>
      <c r="G7" s="8" t="s">
        <v>86</v>
      </c>
      <c r="H7" s="52"/>
      <c r="I7" s="52"/>
      <c r="J7" s="52"/>
      <c r="K7"/>
      <c r="L7" t="s">
        <v>8</v>
      </c>
      <c r="M7"/>
      <c r="N7" s="63">
        <v>72</v>
      </c>
      <c r="O7" t="s">
        <v>4</v>
      </c>
      <c r="P7"/>
      <c r="Q7" s="61" t="s">
        <v>62</v>
      </c>
    </row>
    <row r="8" spans="1:17" ht="12.75" outlineLevel="1">
      <c r="A8" s="8" t="s">
        <v>18</v>
      </c>
      <c r="B8" s="9"/>
      <c r="C8" s="33">
        <f>(AVERAGE(Length)+SUM(Circumf))/(WtFuel-WtKindl)</f>
        <v>2.5299586776859506</v>
      </c>
      <c r="D8" s="51"/>
      <c r="E8" s="8" t="s">
        <v>66</v>
      </c>
      <c r="F8" s="9"/>
      <c r="G8" s="8"/>
      <c r="H8" s="52"/>
      <c r="I8" s="52"/>
      <c r="J8" s="52"/>
      <c r="K8"/>
      <c r="L8" t="s">
        <v>12</v>
      </c>
      <c r="M8"/>
      <c r="N8" s="66">
        <v>0.2847222222222222</v>
      </c>
      <c r="O8" t="s">
        <v>9</v>
      </c>
      <c r="P8"/>
      <c r="Q8" s="63"/>
    </row>
    <row r="9" spans="1:17" ht="12.75" outlineLevel="1">
      <c r="A9" s="8" t="s">
        <v>19</v>
      </c>
      <c r="B9" s="8"/>
      <c r="C9" s="21">
        <v>1.75</v>
      </c>
      <c r="D9" s="51"/>
      <c r="E9" s="8" t="s">
        <v>67</v>
      </c>
      <c r="F9" s="8"/>
      <c r="G9" s="8"/>
      <c r="H9" s="52"/>
      <c r="I9" s="52"/>
      <c r="J9" s="52"/>
      <c r="K9"/>
      <c r="N9"/>
      <c r="O9" t="s">
        <v>13</v>
      </c>
      <c r="P9" s="61"/>
      <c r="Q9" s="61"/>
    </row>
    <row r="10" spans="1:17" ht="13.5" outlineLevel="1" thickBot="1">
      <c r="A10" s="8" t="s">
        <v>20</v>
      </c>
      <c r="B10" s="8"/>
      <c r="C10" s="13">
        <f>AVERAGE(StackTemp)</f>
        <v>347.0470588235294</v>
      </c>
      <c r="D10" s="51"/>
      <c r="E10"/>
      <c r="F10"/>
      <c r="G10" s="8"/>
      <c r="H10" s="52"/>
      <c r="I10" s="53"/>
      <c r="J10" s="53"/>
      <c r="K10"/>
      <c r="L10" s="54"/>
      <c r="M10" s="54"/>
      <c r="N10" s="54"/>
      <c r="O10" s="54"/>
      <c r="P10" s="54"/>
      <c r="Q10" s="54"/>
    </row>
    <row r="11" spans="1:17" ht="13.5" outlineLevel="1" thickBot="1">
      <c r="A11" s="8" t="s">
        <v>21</v>
      </c>
      <c r="B11" s="8"/>
      <c r="C11" s="31">
        <f>AVERAGE(Ocalc)/10-2</f>
        <v>6.826586083397286</v>
      </c>
      <c r="D11" s="51"/>
      <c r="E11" s="8"/>
      <c r="F11" s="8"/>
      <c r="G11" s="8"/>
      <c r="H11" s="52"/>
      <c r="I11" s="52"/>
      <c r="J11" s="52"/>
      <c r="K11"/>
      <c r="L11" s="5" t="s">
        <v>16</v>
      </c>
      <c r="M11" s="6"/>
      <c r="N11" s="3"/>
      <c r="O11" s="4"/>
      <c r="P11" s="4"/>
      <c r="Q11" s="7"/>
    </row>
    <row r="12" spans="1:15" ht="12.75" outlineLevel="1">
      <c r="A12" s="8" t="s">
        <v>22</v>
      </c>
      <c r="B12" s="8"/>
      <c r="C12" s="31">
        <f>AVERAGE(CO)/1000</f>
        <v>0.0037005882352941183</v>
      </c>
      <c r="D12" s="51"/>
      <c r="E12" s="35" t="s">
        <v>87</v>
      </c>
      <c r="F12" s="22"/>
      <c r="G12" s="22"/>
      <c r="H12" s="35"/>
      <c r="I12" s="22"/>
      <c r="J12" s="36"/>
      <c r="K12"/>
      <c r="O12" s="2" t="s">
        <v>23</v>
      </c>
    </row>
    <row r="13" spans="1:17" ht="13.5" thickBot="1">
      <c r="A13" s="8" t="s">
        <v>24</v>
      </c>
      <c r="B13" s="8"/>
      <c r="C13" s="32">
        <f>SQRT(528/(460+AvStackTemp))</f>
        <v>0.8088491467693334</v>
      </c>
      <c r="D13" s="87"/>
      <c r="E13" s="20" t="s">
        <v>25</v>
      </c>
      <c r="F13" s="39" t="s">
        <v>26</v>
      </c>
      <c r="G13" s="2" t="s">
        <v>69</v>
      </c>
      <c r="H13" s="39" t="s">
        <v>68</v>
      </c>
      <c r="I13" s="39" t="s">
        <v>70</v>
      </c>
      <c r="J13" s="89" t="s">
        <v>71</v>
      </c>
      <c r="K13"/>
      <c r="L13" s="2" t="s">
        <v>27</v>
      </c>
      <c r="N13" s="73" t="s">
        <v>72</v>
      </c>
      <c r="O13" s="96">
        <v>68</v>
      </c>
      <c r="P13" s="97"/>
      <c r="Q13" s="98"/>
    </row>
    <row r="14" spans="1:17" ht="13.5" thickBot="1">
      <c r="A14" s="8" t="s">
        <v>28</v>
      </c>
      <c r="B14" s="8"/>
      <c r="C14" s="32">
        <f>20.9/(20.9-AvO2)</f>
        <v>1.4850696585669105</v>
      </c>
      <c r="D14" s="51"/>
      <c r="E14" s="20">
        <v>0</v>
      </c>
      <c r="F14" s="64">
        <v>68.5</v>
      </c>
      <c r="G14" s="13">
        <f aca="true" t="shared" si="0" ref="G14:G51">500*(R_ohms-R_zero)/(R_Span-R_zero)</f>
        <v>0</v>
      </c>
      <c r="H14" s="110">
        <v>0.44</v>
      </c>
      <c r="I14" s="105">
        <v>0.44</v>
      </c>
      <c r="J14" s="93">
        <v>26.5</v>
      </c>
      <c r="K14"/>
      <c r="N14" s="74"/>
      <c r="O14" s="99">
        <v>57</v>
      </c>
      <c r="P14" s="100"/>
      <c r="Q14" s="101"/>
    </row>
    <row r="15" spans="1:17" ht="12.75">
      <c r="A15" s="9" t="s">
        <v>29</v>
      </c>
      <c r="B15" s="9"/>
      <c r="C15" s="33">
        <f>((WtFuel-(UnburnedFuel*(1+AvMoisture/100)))/RunLength)*(1-(AvMoisture/100))/2.2</f>
        <v>13.1625974025974</v>
      </c>
      <c r="D15" s="51"/>
      <c r="E15" s="20">
        <v>1</v>
      </c>
      <c r="F15" s="64">
        <v>93.1</v>
      </c>
      <c r="G15" s="13">
        <f t="shared" si="0"/>
        <v>12.663085188027631</v>
      </c>
      <c r="H15" s="111">
        <v>1.1</v>
      </c>
      <c r="I15" s="94"/>
      <c r="J15" s="94"/>
      <c r="K15" s="59"/>
      <c r="L15" s="8" t="s">
        <v>30</v>
      </c>
      <c r="M15" s="8"/>
      <c r="N15" s="75">
        <v>1.3</v>
      </c>
      <c r="O15" s="99">
        <v>34</v>
      </c>
      <c r="P15" s="100"/>
      <c r="Q15" s="101"/>
    </row>
    <row r="16" spans="1:17" ht="12.75">
      <c r="A16" s="8" t="s">
        <v>31</v>
      </c>
      <c r="B16" s="8"/>
      <c r="C16" s="31">
        <f>(8.05+0.0035*(AvStackTemp-70))+(2.58+0.00114*AvStackTemp)</f>
        <v>11.995298352941177</v>
      </c>
      <c r="D16" s="51"/>
      <c r="E16" s="20">
        <v>2</v>
      </c>
      <c r="F16" s="64">
        <v>132</v>
      </c>
      <c r="G16" s="13">
        <f t="shared" si="0"/>
        <v>29.930928626247123</v>
      </c>
      <c r="H16" s="111">
        <v>2</v>
      </c>
      <c r="I16" s="107"/>
      <c r="J16" s="107"/>
      <c r="K16" s="108"/>
      <c r="L16" s="2" t="s">
        <v>32</v>
      </c>
      <c r="N16" s="75"/>
      <c r="O16" s="99">
        <v>12</v>
      </c>
      <c r="P16" s="100"/>
      <c r="Q16" s="101"/>
    </row>
    <row r="17" spans="1:17" ht="12.75">
      <c r="A17" s="8" t="s">
        <v>33</v>
      </c>
      <c r="B17" s="8"/>
      <c r="C17" s="31">
        <f>gmKgCO*9.75/86</f>
        <v>0.036946937569463344</v>
      </c>
      <c r="D17" s="51"/>
      <c r="E17" s="20">
        <v>3</v>
      </c>
      <c r="F17" s="64">
        <v>209</v>
      </c>
      <c r="G17" s="13">
        <f t="shared" si="0"/>
        <v>49.117421335379895</v>
      </c>
      <c r="H17" s="111">
        <v>3</v>
      </c>
      <c r="I17" s="107"/>
      <c r="J17" s="107"/>
      <c r="K17" s="108"/>
      <c r="L17" s="54"/>
      <c r="M17" s="54"/>
      <c r="O17" s="102"/>
      <c r="P17" s="103"/>
      <c r="Q17" s="104"/>
    </row>
    <row r="18" spans="1:17" ht="12.75">
      <c r="A18" s="8" t="s">
        <v>34</v>
      </c>
      <c r="B18" s="8"/>
      <c r="C18" s="31" t="e">
        <f>gmKgCondar*33/86</f>
        <v>#DIV/0!</v>
      </c>
      <c r="D18" s="51"/>
      <c r="E18" s="20">
        <v>4</v>
      </c>
      <c r="F18" s="64">
        <v>238</v>
      </c>
      <c r="G18" s="13">
        <f t="shared" si="0"/>
        <v>100.92095165003838</v>
      </c>
      <c r="H18" s="111">
        <v>5.7</v>
      </c>
      <c r="I18" s="107"/>
      <c r="J18" s="107"/>
      <c r="K18" s="108"/>
      <c r="L18" s="54"/>
      <c r="M18"/>
      <c r="O18"/>
      <c r="P18"/>
      <c r="Q18"/>
    </row>
    <row r="19" spans="1:17" ht="15">
      <c r="A19" s="8" t="s">
        <v>35</v>
      </c>
      <c r="B19" s="8"/>
      <c r="C19" s="31">
        <f>((1.5*DilutionFactor*(AvStackTemp-70))/8600)*100</f>
        <v>7.176177576523703</v>
      </c>
      <c r="D19" s="51"/>
      <c r="E19" s="20">
        <v>5</v>
      </c>
      <c r="F19" s="64">
        <v>266</v>
      </c>
      <c r="G19" s="13">
        <f t="shared" si="0"/>
        <v>74.0598618572525</v>
      </c>
      <c r="H19" s="111">
        <v>4.3</v>
      </c>
      <c r="I19" s="107"/>
      <c r="J19" s="107"/>
      <c r="K19" s="108"/>
      <c r="L19" s="54"/>
      <c r="M19" s="40" t="s">
        <v>36</v>
      </c>
      <c r="N19" s="57"/>
      <c r="O19" s="57"/>
      <c r="P19" s="57"/>
      <c r="Q19" s="57"/>
    </row>
    <row r="20" spans="1:17" ht="12.75">
      <c r="A20" s="34" t="s">
        <v>37</v>
      </c>
      <c r="B20" s="10"/>
      <c r="C20" s="10" t="e">
        <f>Catch</f>
        <v>#DIV/0!</v>
      </c>
      <c r="D20" s="51"/>
      <c r="E20" s="20">
        <v>6</v>
      </c>
      <c r="F20" s="64">
        <v>289</v>
      </c>
      <c r="G20" s="13">
        <f t="shared" si="0"/>
        <v>64.46661550268611</v>
      </c>
      <c r="H20" s="111">
        <v>3.8</v>
      </c>
      <c r="I20" s="107"/>
      <c r="J20" s="107"/>
      <c r="K20" s="108"/>
      <c r="L20" s="54"/>
      <c r="M20" s="35" t="s">
        <v>38</v>
      </c>
      <c r="N20" s="22" t="s">
        <v>39</v>
      </c>
      <c r="O20" s="22" t="s">
        <v>40</v>
      </c>
      <c r="P20" s="22" t="s">
        <v>41</v>
      </c>
      <c r="Q20" s="36" t="s">
        <v>42</v>
      </c>
    </row>
    <row r="21" spans="1:17" ht="12.75">
      <c r="A21" s="43" t="s">
        <v>43</v>
      </c>
      <c r="B21" s="44"/>
      <c r="C21" s="45" t="e">
        <f>(Catch/RunLength)*3.04*(DilutionFactor)/(0.4*StackTempFactor)</f>
        <v>#DIV/0!</v>
      </c>
      <c r="D21" s="51"/>
      <c r="E21" s="20">
        <v>7</v>
      </c>
      <c r="F21" s="64">
        <v>310</v>
      </c>
      <c r="G21" s="13">
        <f t="shared" si="0"/>
        <v>54.87336914811973</v>
      </c>
      <c r="H21" s="111">
        <v>3.3</v>
      </c>
      <c r="I21" s="107"/>
      <c r="J21" s="107"/>
      <c r="K21" s="108"/>
      <c r="L21" s="54"/>
      <c r="M21" s="84">
        <v>1</v>
      </c>
      <c r="N21" s="76">
        <v>7.4</v>
      </c>
      <c r="O21" s="77"/>
      <c r="P21" s="77">
        <v>14</v>
      </c>
      <c r="Q21" s="78">
        <v>16</v>
      </c>
    </row>
    <row r="22" spans="1:17" ht="12.75">
      <c r="A22" s="46" t="s">
        <v>44</v>
      </c>
      <c r="B22" s="8"/>
      <c r="C22" s="47">
        <f>59.3*AvCO*DilutionFactor</f>
        <v>0.32589093651013823</v>
      </c>
      <c r="D22" s="51"/>
      <c r="E22" s="20">
        <v>8</v>
      </c>
      <c r="F22" s="64">
        <v>323</v>
      </c>
      <c r="G22" s="13">
        <f t="shared" si="0"/>
        <v>72.14121258633924</v>
      </c>
      <c r="H22" s="111">
        <v>4.2</v>
      </c>
      <c r="I22" s="107"/>
      <c r="J22" s="107"/>
      <c r="K22" s="108"/>
      <c r="L22" s="54"/>
      <c r="M22" s="85">
        <v>2</v>
      </c>
      <c r="N22" s="79">
        <v>6</v>
      </c>
      <c r="O22" s="64"/>
      <c r="P22" s="64">
        <v>16.5</v>
      </c>
      <c r="Q22" s="80">
        <v>16.5</v>
      </c>
    </row>
    <row r="23" spans="1:17" ht="12.75">
      <c r="A23" s="46" t="s">
        <v>45</v>
      </c>
      <c r="B23" s="11"/>
      <c r="C23" s="47" t="e">
        <f>100-COLoss-HCLoss</f>
        <v>#DIV/0!</v>
      </c>
      <c r="D23" s="51"/>
      <c r="E23" s="20">
        <v>9</v>
      </c>
      <c r="F23" s="64">
        <v>330</v>
      </c>
      <c r="G23" s="13">
        <f t="shared" si="0"/>
        <v>99.00230237912508</v>
      </c>
      <c r="H23" s="111">
        <v>5.6</v>
      </c>
      <c r="I23" s="107"/>
      <c r="J23" s="107"/>
      <c r="K23" s="108"/>
      <c r="L23" s="54"/>
      <c r="M23" s="85">
        <v>3</v>
      </c>
      <c r="N23" s="79">
        <v>4.5</v>
      </c>
      <c r="O23" s="64"/>
      <c r="P23" s="64">
        <v>15</v>
      </c>
      <c r="Q23" s="80">
        <v>16</v>
      </c>
    </row>
    <row r="24" spans="1:17" ht="12.75">
      <c r="A24" s="46" t="s">
        <v>46</v>
      </c>
      <c r="B24" s="8"/>
      <c r="C24" s="47">
        <f>100-DryGasLoss-BoilWaterLoss</f>
        <v>80.82852407053512</v>
      </c>
      <c r="D24" s="51"/>
      <c r="E24" s="20">
        <v>10</v>
      </c>
      <c r="F24" s="64">
        <v>342</v>
      </c>
      <c r="G24" s="13">
        <f t="shared" si="0"/>
        <v>143.1312356101305</v>
      </c>
      <c r="H24" s="111">
        <v>7.9</v>
      </c>
      <c r="I24" s="107" t="s">
        <v>75</v>
      </c>
      <c r="J24" s="107"/>
      <c r="K24" s="108"/>
      <c r="L24" s="54"/>
      <c r="M24" s="85">
        <v>4</v>
      </c>
      <c r="N24" s="79">
        <v>13.2</v>
      </c>
      <c r="O24" s="64"/>
      <c r="P24" s="64">
        <v>23</v>
      </c>
      <c r="Q24" s="80">
        <v>16</v>
      </c>
    </row>
    <row r="25" spans="1:17" ht="12.75">
      <c r="A25" s="48" t="s">
        <v>47</v>
      </c>
      <c r="B25" s="49"/>
      <c r="C25" s="50" t="e">
        <f>HTransEffic*CombustEffic/100</f>
        <v>#DIV/0!</v>
      </c>
      <c r="D25" s="51"/>
      <c r="E25" s="20">
        <v>11</v>
      </c>
      <c r="F25" s="64">
        <v>349</v>
      </c>
      <c r="G25" s="13">
        <f t="shared" si="0"/>
        <v>202.60936300844207</v>
      </c>
      <c r="H25" s="111">
        <v>11</v>
      </c>
      <c r="I25" s="107"/>
      <c r="J25" s="107"/>
      <c r="K25" s="108"/>
      <c r="L25" s="54"/>
      <c r="M25" s="85">
        <v>5</v>
      </c>
      <c r="N25" s="79">
        <v>10.8</v>
      </c>
      <c r="O25" s="64"/>
      <c r="P25" s="64">
        <v>18</v>
      </c>
      <c r="Q25" s="80">
        <v>16</v>
      </c>
    </row>
    <row r="26" spans="1:17" ht="12.75">
      <c r="A26" s="16" t="s">
        <v>48</v>
      </c>
      <c r="B26" s="17" t="s">
        <v>49</v>
      </c>
      <c r="C26" s="17" t="s">
        <v>50</v>
      </c>
      <c r="D26" s="17" t="s">
        <v>51</v>
      </c>
      <c r="E26" s="20">
        <v>12</v>
      </c>
      <c r="F26" s="64">
        <v>351</v>
      </c>
      <c r="G26" s="13">
        <f t="shared" si="0"/>
        <v>240.9823484267076</v>
      </c>
      <c r="H26" s="111">
        <v>13</v>
      </c>
      <c r="I26" s="107" t="s">
        <v>76</v>
      </c>
      <c r="J26" s="107"/>
      <c r="K26" s="108"/>
      <c r="L26" s="54"/>
      <c r="M26" s="85">
        <v>6</v>
      </c>
      <c r="N26" s="79">
        <v>4.9</v>
      </c>
      <c r="O26" s="64"/>
      <c r="P26" s="64">
        <v>16</v>
      </c>
      <c r="Q26" s="80">
        <v>16</v>
      </c>
    </row>
    <row r="27" spans="1:17" ht="12.75">
      <c r="A27" s="18" t="s">
        <v>52</v>
      </c>
      <c r="B27" s="19" t="s">
        <v>53</v>
      </c>
      <c r="C27" s="19" t="s">
        <v>53</v>
      </c>
      <c r="D27" s="19" t="s">
        <v>54</v>
      </c>
      <c r="E27" s="20">
        <v>13</v>
      </c>
      <c r="F27" s="64">
        <v>354</v>
      </c>
      <c r="G27" s="13">
        <f t="shared" si="0"/>
        <v>202.60936300844207</v>
      </c>
      <c r="H27" s="111">
        <v>11</v>
      </c>
      <c r="I27" s="107"/>
      <c r="J27" s="107"/>
      <c r="K27" s="108"/>
      <c r="L27" s="54"/>
      <c r="M27" s="85">
        <v>7</v>
      </c>
      <c r="N27" s="79">
        <v>8</v>
      </c>
      <c r="O27" s="64"/>
      <c r="P27" s="64">
        <v>18.5</v>
      </c>
      <c r="Q27" s="80">
        <v>16</v>
      </c>
    </row>
    <row r="28" spans="1:17" ht="12.75">
      <c r="A28" s="23">
        <v>1</v>
      </c>
      <c r="B28" s="61"/>
      <c r="C28" s="61"/>
      <c r="D28" s="10">
        <f aca="true" t="shared" si="1" ref="D28:D33">IF(FiltDirty-FiltClean&gt;0,FiltDirty-FiltClean,0)</f>
        <v>0</v>
      </c>
      <c r="E28" s="20">
        <v>14</v>
      </c>
      <c r="F28" s="64">
        <v>361</v>
      </c>
      <c r="G28" s="13">
        <f t="shared" si="0"/>
        <v>168.07367613200307</v>
      </c>
      <c r="H28" s="111">
        <v>9.2</v>
      </c>
      <c r="I28" s="107"/>
      <c r="J28" s="107"/>
      <c r="K28" s="108"/>
      <c r="L28" s="54"/>
      <c r="M28" s="85">
        <v>8</v>
      </c>
      <c r="N28" s="79">
        <v>5.7</v>
      </c>
      <c r="O28" s="64"/>
      <c r="P28" s="64">
        <v>16</v>
      </c>
      <c r="Q28" s="80">
        <v>16</v>
      </c>
    </row>
    <row r="29" spans="1:17" ht="12.75">
      <c r="A29" s="23">
        <v>2</v>
      </c>
      <c r="B29" s="61"/>
      <c r="C29" s="61"/>
      <c r="D29" s="10">
        <f t="shared" si="1"/>
        <v>0</v>
      </c>
      <c r="E29" s="20">
        <v>15</v>
      </c>
      <c r="F29" s="64">
        <v>361</v>
      </c>
      <c r="G29" s="13">
        <f t="shared" si="0"/>
        <v>208.36531082118194</v>
      </c>
      <c r="H29" s="111">
        <v>11.3</v>
      </c>
      <c r="I29" s="107"/>
      <c r="J29" s="107"/>
      <c r="K29" s="108"/>
      <c r="L29" s="54"/>
      <c r="M29" s="85">
        <v>9</v>
      </c>
      <c r="N29" s="79"/>
      <c r="O29" s="64"/>
      <c r="P29" s="64"/>
      <c r="Q29" s="80"/>
    </row>
    <row r="30" spans="1:17" ht="12.75">
      <c r="A30" s="23">
        <v>3</v>
      </c>
      <c r="B30" s="61"/>
      <c r="C30" s="61"/>
      <c r="D30" s="10">
        <f t="shared" si="1"/>
        <v>0</v>
      </c>
      <c r="E30" s="20">
        <v>16</v>
      </c>
      <c r="F30" s="64">
        <v>366</v>
      </c>
      <c r="G30" s="13">
        <f t="shared" si="0"/>
        <v>196.85341519570224</v>
      </c>
      <c r="H30" s="111">
        <v>10.7</v>
      </c>
      <c r="I30" s="107"/>
      <c r="J30" s="107"/>
      <c r="K30" s="108"/>
      <c r="L30" s="54"/>
      <c r="M30" s="85">
        <v>10</v>
      </c>
      <c r="N30" s="79"/>
      <c r="O30" s="64"/>
      <c r="P30" s="64"/>
      <c r="Q30" s="80"/>
    </row>
    <row r="31" spans="1:17" ht="12.75">
      <c r="A31" s="23">
        <v>4</v>
      </c>
      <c r="B31" s="61"/>
      <c r="C31" s="61"/>
      <c r="D31" s="10">
        <f t="shared" si="1"/>
        <v>0</v>
      </c>
      <c r="E31" s="20">
        <v>17</v>
      </c>
      <c r="F31" s="64">
        <v>367</v>
      </c>
      <c r="G31" s="13">
        <f t="shared" si="0"/>
        <v>52.95471987720646</v>
      </c>
      <c r="H31" s="111">
        <v>3.2</v>
      </c>
      <c r="I31" s="107" t="s">
        <v>78</v>
      </c>
      <c r="J31" s="107"/>
      <c r="K31" s="108"/>
      <c r="L31" s="54"/>
      <c r="M31" s="85">
        <v>11</v>
      </c>
      <c r="N31" s="79"/>
      <c r="O31" s="64"/>
      <c r="P31" s="64"/>
      <c r="Q31" s="80"/>
    </row>
    <row r="32" spans="1:17" ht="12.75">
      <c r="A32" s="23">
        <v>5</v>
      </c>
      <c r="B32" s="61"/>
      <c r="C32" s="61"/>
      <c r="D32" s="10">
        <f t="shared" si="1"/>
        <v>0</v>
      </c>
      <c r="E32" s="20">
        <v>18</v>
      </c>
      <c r="F32" s="64">
        <v>378</v>
      </c>
      <c r="G32" s="13">
        <f t="shared" si="0"/>
        <v>91.32770529547199</v>
      </c>
      <c r="H32" s="111">
        <v>5.2</v>
      </c>
      <c r="I32" s="107"/>
      <c r="J32" s="107"/>
      <c r="K32" s="108"/>
      <c r="L32" s="54"/>
      <c r="M32" s="86">
        <v>12</v>
      </c>
      <c r="N32" s="81"/>
      <c r="O32" s="82"/>
      <c r="P32" s="82"/>
      <c r="Q32" s="83"/>
    </row>
    <row r="33" spans="1:17" ht="12.75">
      <c r="A33" s="23">
        <v>6</v>
      </c>
      <c r="B33" s="61"/>
      <c r="C33" s="61"/>
      <c r="D33" s="10">
        <f t="shared" si="1"/>
        <v>0</v>
      </c>
      <c r="E33" s="20">
        <v>19</v>
      </c>
      <c r="F33" s="64">
        <v>388</v>
      </c>
      <c r="G33" s="13">
        <f t="shared" si="0"/>
        <v>28.012279355333845</v>
      </c>
      <c r="H33" s="111">
        <v>1.9</v>
      </c>
      <c r="I33" s="107" t="s">
        <v>77</v>
      </c>
      <c r="J33" s="107"/>
      <c r="K33" s="108"/>
      <c r="L33" s="54"/>
      <c r="M33" s="86"/>
      <c r="N33" s="81"/>
      <c r="O33" s="82"/>
      <c r="P33" s="82"/>
      <c r="Q33" s="83"/>
    </row>
    <row r="34" spans="1:17" ht="12.75">
      <c r="A34" s="24" t="s">
        <v>55</v>
      </c>
      <c r="B34" s="61"/>
      <c r="C34" s="61"/>
      <c r="D34" s="10"/>
      <c r="E34" s="20">
        <v>20</v>
      </c>
      <c r="F34" s="64">
        <v>389</v>
      </c>
      <c r="G34" s="13">
        <f t="shared" si="0"/>
        <v>22.25633154259402</v>
      </c>
      <c r="H34" s="111">
        <v>1.6</v>
      </c>
      <c r="I34" s="107" t="s">
        <v>79</v>
      </c>
      <c r="J34" s="107"/>
      <c r="K34" s="108"/>
      <c r="L34" s="54"/>
      <c r="M34" s="54"/>
      <c r="N34" s="54"/>
      <c r="O34" s="54"/>
      <c r="P34" s="54"/>
      <c r="Q34" s="54"/>
    </row>
    <row r="35" spans="1:17" ht="12.75">
      <c r="A35" s="25" t="s">
        <v>56</v>
      </c>
      <c r="B35" s="62"/>
      <c r="C35" s="62"/>
      <c r="D35" s="88"/>
      <c r="E35" s="20">
        <v>25</v>
      </c>
      <c r="F35" s="64">
        <v>383</v>
      </c>
      <c r="G35" s="13">
        <f t="shared" si="0"/>
        <v>3.069838833461243</v>
      </c>
      <c r="H35" s="111">
        <v>0.6</v>
      </c>
      <c r="I35" s="107"/>
      <c r="J35" s="107"/>
      <c r="K35" s="108"/>
      <c r="L35" s="54"/>
      <c r="M35" s="54"/>
      <c r="N35" s="54"/>
      <c r="O35" s="54"/>
      <c r="P35" s="54"/>
      <c r="Q35" s="54"/>
    </row>
    <row r="36" spans="1:17" ht="13.5" thickBot="1">
      <c r="A36" s="10"/>
      <c r="B36" s="10" t="s">
        <v>57</v>
      </c>
      <c r="C36" s="10"/>
      <c r="D36" s="10" t="e">
        <f>+COUNT(FiltClean)*(AVERAGE(CleanControl)-AVERAGE(DirtyControl))</f>
        <v>#DIV/0!</v>
      </c>
      <c r="E36" s="20">
        <v>30</v>
      </c>
      <c r="F36" s="64">
        <v>394</v>
      </c>
      <c r="G36" s="13">
        <f t="shared" si="0"/>
        <v>1.1511895625479662</v>
      </c>
      <c r="H36" s="111">
        <v>0.5</v>
      </c>
      <c r="I36" s="107"/>
      <c r="J36" s="107"/>
      <c r="K36" s="108"/>
      <c r="L36" s="54"/>
      <c r="M36" s="54"/>
      <c r="N36" s="54"/>
      <c r="O36" s="54"/>
      <c r="P36" s="54"/>
      <c r="Q36" s="54"/>
    </row>
    <row r="37" spans="1:17" ht="13.5" thickBot="1">
      <c r="A37" s="10"/>
      <c r="B37" s="15" t="s">
        <v>58</v>
      </c>
      <c r="C37" s="14"/>
      <c r="D37" s="14" t="e">
        <f>SUM(D28:D33)+D36</f>
        <v>#DIV/0!</v>
      </c>
      <c r="E37" s="20">
        <v>35</v>
      </c>
      <c r="F37" s="64">
        <v>408</v>
      </c>
      <c r="G37" s="13">
        <f t="shared" si="0"/>
        <v>-0.19186492709132788</v>
      </c>
      <c r="H37" s="111">
        <v>0.43</v>
      </c>
      <c r="I37" s="107"/>
      <c r="J37" s="107"/>
      <c r="K37" s="108"/>
      <c r="L37" s="54"/>
      <c r="M37" s="54"/>
      <c r="N37" s="54"/>
      <c r="O37" s="54"/>
      <c r="P37" s="54"/>
      <c r="Q37" s="54"/>
    </row>
    <row r="38" spans="1:17" ht="12.75">
      <c r="A38"/>
      <c r="B38"/>
      <c r="C38"/>
      <c r="D38"/>
      <c r="E38" s="20">
        <v>40</v>
      </c>
      <c r="F38" s="64">
        <v>399</v>
      </c>
      <c r="G38" s="13">
        <f t="shared" si="0"/>
        <v>0</v>
      </c>
      <c r="H38" s="111">
        <v>0.44</v>
      </c>
      <c r="I38" s="107"/>
      <c r="J38" s="107"/>
      <c r="K38" s="108"/>
      <c r="L38" s="54"/>
      <c r="M38" s="54"/>
      <c r="N38" s="54"/>
      <c r="O38" s="54"/>
      <c r="P38" s="54"/>
      <c r="Q38" s="54"/>
    </row>
    <row r="39" spans="1:17" ht="12.75">
      <c r="A39"/>
      <c r="B39" s="8" t="s">
        <v>59</v>
      </c>
      <c r="C39" s="8"/>
      <c r="D39" s="61"/>
      <c r="E39" s="20">
        <v>45</v>
      </c>
      <c r="F39" s="64">
        <v>412</v>
      </c>
      <c r="G39" s="13">
        <f t="shared" si="0"/>
        <v>0.5755947812739826</v>
      </c>
      <c r="H39" s="111">
        <v>0.47</v>
      </c>
      <c r="I39" s="106"/>
      <c r="J39" s="106"/>
      <c r="K39" s="106"/>
      <c r="L39" s="54"/>
      <c r="M39" s="54"/>
      <c r="N39" s="54"/>
      <c r="O39" s="54"/>
      <c r="P39" s="54"/>
      <c r="Q39" s="54"/>
    </row>
    <row r="40" spans="1:17" ht="12.75">
      <c r="A40" s="8"/>
      <c r="B40" s="8" t="s">
        <v>60</v>
      </c>
      <c r="C40" s="8"/>
      <c r="D40" s="10">
        <f>SUM(FiltClean)</f>
        <v>0</v>
      </c>
      <c r="E40" s="20">
        <v>50</v>
      </c>
      <c r="F40" s="64">
        <v>424</v>
      </c>
      <c r="G40" s="13">
        <f t="shared" si="0"/>
        <v>1.1511895625479662</v>
      </c>
      <c r="H40" s="111">
        <v>0.5</v>
      </c>
      <c r="I40" s="106"/>
      <c r="J40" s="106"/>
      <c r="K40" s="106"/>
      <c r="L40" s="54"/>
      <c r="M40" s="54"/>
      <c r="N40" s="54"/>
      <c r="O40" s="54"/>
      <c r="P40" s="54"/>
      <c r="Q40" s="54"/>
    </row>
    <row r="41" spans="2:17" ht="12.75">
      <c r="B41" s="8" t="s">
        <v>61</v>
      </c>
      <c r="C41" s="8"/>
      <c r="D41" s="61"/>
      <c r="E41" s="20">
        <v>55</v>
      </c>
      <c r="F41" s="64">
        <v>435</v>
      </c>
      <c r="G41" s="13">
        <f t="shared" si="0"/>
        <v>0.19186492709132788</v>
      </c>
      <c r="H41" s="111">
        <v>0.45</v>
      </c>
      <c r="M41" s="106" t="s">
        <v>73</v>
      </c>
      <c r="N41" s="106" t="s">
        <v>74</v>
      </c>
      <c r="O41" s="106"/>
      <c r="P41" s="54"/>
      <c r="Q41" s="54"/>
    </row>
    <row r="42" spans="1:17" ht="12.75">
      <c r="A42"/>
      <c r="B42" s="8" t="s">
        <v>60</v>
      </c>
      <c r="C42" s="8"/>
      <c r="D42" s="10">
        <f>SUM(FiltDirty)</f>
        <v>0</v>
      </c>
      <c r="E42" s="20">
        <v>60</v>
      </c>
      <c r="F42" s="64">
        <v>446</v>
      </c>
      <c r="G42" s="13">
        <f t="shared" si="0"/>
        <v>1.1511895625479662</v>
      </c>
      <c r="H42" s="111">
        <v>0.5</v>
      </c>
      <c r="I42" s="106" t="s">
        <v>75</v>
      </c>
      <c r="J42" s="106"/>
      <c r="K42" s="106"/>
      <c r="L42" s="54"/>
      <c r="M42" s="54"/>
      <c r="N42" s="54"/>
      <c r="O42" s="54"/>
      <c r="P42" s="54"/>
      <c r="Q42" s="54"/>
    </row>
    <row r="43" spans="1:12" ht="12.75">
      <c r="A43"/>
      <c r="B43"/>
      <c r="C43"/>
      <c r="D43"/>
      <c r="E43" s="20">
        <v>65</v>
      </c>
      <c r="F43" s="64">
        <v>448</v>
      </c>
      <c r="G43" s="13">
        <f t="shared" si="0"/>
        <v>1.1511895625479662</v>
      </c>
      <c r="H43" s="111">
        <v>0.5</v>
      </c>
      <c r="I43" s="106"/>
      <c r="J43" s="106"/>
      <c r="K43" s="106"/>
      <c r="L43"/>
    </row>
    <row r="44" spans="2:12" ht="12.75">
      <c r="B44"/>
      <c r="C44"/>
      <c r="D44"/>
      <c r="E44" s="20">
        <v>70</v>
      </c>
      <c r="F44" s="64">
        <v>453</v>
      </c>
      <c r="G44" s="13">
        <f t="shared" si="0"/>
        <v>1.343054489639294</v>
      </c>
      <c r="H44" s="111">
        <v>0.51</v>
      </c>
      <c r="I44" s="106"/>
      <c r="J44" s="106"/>
      <c r="K44" s="106"/>
      <c r="L44"/>
    </row>
    <row r="45" spans="2:12" ht="12.75">
      <c r="B45"/>
      <c r="C45"/>
      <c r="D45"/>
      <c r="E45" s="20">
        <v>75</v>
      </c>
      <c r="F45" s="64">
        <v>447</v>
      </c>
      <c r="G45" s="13">
        <f t="shared" si="0"/>
        <v>0.19186492709132788</v>
      </c>
      <c r="H45" s="111">
        <v>0.45</v>
      </c>
      <c r="I45" s="106"/>
      <c r="J45" s="106"/>
      <c r="K45" s="106"/>
      <c r="L45"/>
    </row>
    <row r="46" spans="2:12" ht="12.75">
      <c r="B46"/>
      <c r="C46" s="60"/>
      <c r="D46"/>
      <c r="E46" s="20">
        <v>80</v>
      </c>
      <c r="F46" s="64">
        <v>439</v>
      </c>
      <c r="G46" s="13">
        <f t="shared" si="0"/>
        <v>1.72678434382195</v>
      </c>
      <c r="H46" s="111">
        <v>0.53</v>
      </c>
      <c r="I46" s="106" t="s">
        <v>80</v>
      </c>
      <c r="J46" s="106"/>
      <c r="K46" s="106"/>
      <c r="L46"/>
    </row>
    <row r="47" spans="5:12" ht="12.75">
      <c r="E47" s="20">
        <v>85</v>
      </c>
      <c r="F47" s="64">
        <v>447</v>
      </c>
      <c r="G47" s="13">
        <f t="shared" si="0"/>
        <v>1.1511895625479662</v>
      </c>
      <c r="H47" s="111">
        <v>0.5</v>
      </c>
      <c r="I47" s="106"/>
      <c r="J47" s="106"/>
      <c r="K47" s="106"/>
      <c r="L47"/>
    </row>
    <row r="48" spans="5:11" ht="12.75">
      <c r="E48" s="20">
        <v>90</v>
      </c>
      <c r="F48" s="64">
        <v>448</v>
      </c>
      <c r="G48" s="13">
        <f t="shared" si="0"/>
        <v>0.9593246354566383</v>
      </c>
      <c r="H48" s="111">
        <v>0.49</v>
      </c>
      <c r="I48" s="106"/>
      <c r="J48" s="106"/>
      <c r="K48" s="106"/>
    </row>
    <row r="49" spans="5:11" ht="12.75">
      <c r="E49" s="20">
        <v>95</v>
      </c>
      <c r="F49" s="64">
        <v>438</v>
      </c>
      <c r="G49" s="13">
        <f t="shared" si="0"/>
        <v>0.7674597083653104</v>
      </c>
      <c r="H49" s="111">
        <v>0.48</v>
      </c>
      <c r="I49" s="106"/>
      <c r="J49" s="106"/>
      <c r="K49" s="106"/>
    </row>
    <row r="50" spans="1:11" ht="12.75">
      <c r="A50" s="8"/>
      <c r="B50" s="8"/>
      <c r="C50" s="8"/>
      <c r="D50" s="8"/>
      <c r="E50" s="20">
        <v>100</v>
      </c>
      <c r="F50" s="64">
        <v>427</v>
      </c>
      <c r="G50" s="13">
        <f t="shared" si="0"/>
        <v>1.1511895625479662</v>
      </c>
      <c r="H50" s="111">
        <v>0.5</v>
      </c>
      <c r="I50" s="109" t="s">
        <v>81</v>
      </c>
      <c r="J50" s="109"/>
      <c r="K50" s="109"/>
    </row>
    <row r="51" spans="1:11" ht="12.75">
      <c r="A51" s="8"/>
      <c r="B51" s="8"/>
      <c r="C51" s="8"/>
      <c r="D51" s="8"/>
      <c r="E51" s="20">
        <v>105</v>
      </c>
      <c r="F51" s="64">
        <v>429</v>
      </c>
      <c r="G51" s="13">
        <f t="shared" si="0"/>
        <v>0.7674597083653104</v>
      </c>
      <c r="H51" s="111">
        <v>0.48</v>
      </c>
      <c r="I51" s="109" t="s">
        <v>82</v>
      </c>
      <c r="J51" s="109"/>
      <c r="K51" s="109"/>
    </row>
    <row r="52" spans="1:11" ht="12.75">
      <c r="A52" s="8"/>
      <c r="B52" s="8"/>
      <c r="C52" s="8"/>
      <c r="D52" s="8"/>
      <c r="E52" s="20">
        <v>110</v>
      </c>
      <c r="F52" s="64"/>
      <c r="G52" s="13"/>
      <c r="H52" s="111"/>
      <c r="I52" s="109"/>
      <c r="J52" s="109"/>
      <c r="K52" s="109"/>
    </row>
    <row r="53" spans="1:10" ht="12.75">
      <c r="A53" s="8"/>
      <c r="B53" s="8"/>
      <c r="C53" s="8"/>
      <c r="D53" s="8"/>
      <c r="E53" s="20">
        <v>115</v>
      </c>
      <c r="F53" s="64"/>
      <c r="G53" s="13"/>
      <c r="H53" s="111"/>
      <c r="I53" s="95"/>
      <c r="J53" s="95"/>
    </row>
    <row r="54" spans="1:10" ht="12.75">
      <c r="A54" s="8"/>
      <c r="B54" s="8"/>
      <c r="C54" s="8"/>
      <c r="D54" s="8"/>
      <c r="E54" s="20">
        <v>120</v>
      </c>
      <c r="F54" s="64"/>
      <c r="G54" s="13"/>
      <c r="H54" s="111"/>
      <c r="I54" s="95"/>
      <c r="J54" s="95"/>
    </row>
    <row r="55" spans="1:8" ht="12.75">
      <c r="A55" s="8"/>
      <c r="B55" s="8"/>
      <c r="C55" s="8"/>
      <c r="D55" s="8"/>
      <c r="E55" s="8"/>
      <c r="F55" s="8"/>
      <c r="G55" s="8"/>
      <c r="H55" s="8"/>
    </row>
  </sheetData>
  <printOptions gridLines="1" horizontalCentered="1" verticalCentered="1"/>
  <pageMargins left="0.75" right="0.75" top="0.59" bottom="0.62" header="0.5" footer="0.5"/>
  <pageSetup orientation="portrait" scale="90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Senf</cp:lastModifiedBy>
  <dcterms:created xsi:type="dcterms:W3CDTF">2006-02-04T18:15:10Z</dcterms:created>
  <dcterms:modified xsi:type="dcterms:W3CDTF">2006-02-09T02:59:09Z</dcterms:modified>
  <cp:category/>
  <cp:version/>
  <cp:contentType/>
  <cp:contentStatus/>
</cp:coreProperties>
</file>