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8285" windowHeight="7845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'HK-D01'!$J$3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 64. Time to start from ignition: 1 minute.</t>
        </r>
      </text>
    </comment>
    <comment ref="E15" authorId="0">
      <text>
        <r>
          <rPr>
            <sz val="8"/>
            <rFont val="Tahoma"/>
            <family val="0"/>
          </rPr>
          <t>5: Brisk start.</t>
        </r>
      </text>
    </comment>
    <comment ref="E16" authorId="0">
      <text>
        <r>
          <rPr>
            <sz val="8"/>
            <rFont val="Tahoma"/>
            <family val="0"/>
          </rPr>
          <t>10: Whole pile ignited, toned down somewhat.</t>
        </r>
      </text>
    </comment>
    <comment ref="E17" authorId="0">
      <text>
        <r>
          <rPr>
            <sz val="8"/>
            <rFont val="Tahoma"/>
            <family val="0"/>
          </rPr>
          <t>15: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</t>
        </r>
      </text>
    </comment>
    <comment ref="E21" authorId="0">
      <text>
        <r>
          <rPr>
            <sz val="8"/>
            <rFont val="Tahoma"/>
            <family val="0"/>
          </rPr>
          <t>35: Nice brisk fire.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 Poke at 97.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<sst xmlns="http://schemas.openxmlformats.org/spreadsheetml/2006/main" count="88" uniqueCount="79">
  <si>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</si>
  <si>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</si>
  <si>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</si>
  <si>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</si>
  <si>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</si>
  <si>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</si>
  <si>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</si>
  <si>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</si>
  <si>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</si>
  <si>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</si>
  <si>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</si>
  <si>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</si>
  <si>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</si>
  <si>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</si>
  <si>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</si>
  <si>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</si>
  <si>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</si>
  <si>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</si>
  <si>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</si>
  <si>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</si>
  <si>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</si>
  <si>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</si>
  <si>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</si>
  <si>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</si>
  <si>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</si>
  <si>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</si>
  <si>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</si>
  <si>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</si>
  <si>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</si>
  <si>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</si>
  <si>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</si>
  <si>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</si>
  <si>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</si>
  <si>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</si>
  <si>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</si>
  <si>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</si>
  <si>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</si>
  <si>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</si>
  <si>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</si>
  <si>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</si>
  <si>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</si>
  <si>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</si>
  <si>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</si>
  <si>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</si>
  <si>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</si>
  <si>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</si>
  <si>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</si>
  <si>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</si>
  <si>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</si>
  <si>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</si>
  <si>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</si>
  <si>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</si>
  <si>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</si>
  <si>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</si>
  <si>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</si>
  <si>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</si>
  <si>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</si>
  <si>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</si>
  <si>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</si>
  <si>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</si>
  <si>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</si>
  <si>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</si>
  <si>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</si>
  <si>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</si>
  <si>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</si>
  <si>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</si>
  <si>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</si>
  <si>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</si>
  <si>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</si>
  <si>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</si>
  <si>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AK-F-a</t>
  </si>
  <si>
    <t>cold</t>
  </si>
  <si>
    <t>whBirch</t>
  </si>
  <si>
    <t>HKJ-01</t>
  </si>
  <si>
    <t>Revised Jan 6/08</t>
  </si>
  <si>
    <t>HK</t>
  </si>
  <si>
    <t>Jan 4/08</t>
  </si>
  <si>
    <t>WhB</t>
  </si>
  <si>
    <t>CO% x100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</si>
</sst>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Continuous"/>
    </xf>
    <xf numFmtId="0" fontId="0" fillId="7" borderId="4" xfId="0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6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7188756"/>
        <c:crosses val="autoZero"/>
        <c:auto val="0"/>
        <c:lblOffset val="100"/>
        <c:tickLblSkip val="2"/>
        <c:noMultiLvlLbl val="0"/>
      </c:catAx>
      <c:valAx>
        <c:axId val="5718875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1267387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29900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6" sqref="C36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4" width="9.140625" style="1" customWidth="1"/>
    <col min="15" max="15" width="9.57421875" style="1" bestFit="1" customWidth="1"/>
    <col min="16" max="16384" width="9.140625" style="1" customWidth="1"/>
  </cols>
  <sheetData>
    <row r="1" spans="1:17" ht="18" customHeight="1" outlineLevel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2"/>
      <c r="K1" s="2"/>
      <c r="L1" s="110" t="s">
        <v>1</v>
      </c>
      <c r="M1" s="111"/>
      <c r="N1" s="111"/>
      <c r="O1" s="111"/>
      <c r="P1" s="111"/>
      <c r="Q1" s="112"/>
    </row>
    <row r="2" spans="1:21" ht="15.75" outlineLevel="1">
      <c r="A2" s="1" t="s">
        <v>74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0" t="s">
        <v>73</v>
      </c>
      <c r="D3" s="29"/>
      <c r="E3" s="23" t="s">
        <v>69</v>
      </c>
      <c r="F3" s="82" t="s">
        <v>75</v>
      </c>
      <c r="G3" s="13"/>
      <c r="H3" s="13" t="s">
        <v>5</v>
      </c>
      <c r="I3" s="25"/>
      <c r="J3" s="104" t="s">
        <v>76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20</v>
      </c>
      <c r="D4" s="29"/>
      <c r="E4" s="2" t="s">
        <v>8</v>
      </c>
      <c r="F4" s="2"/>
      <c r="G4" s="6" t="str">
        <f>TimeSinceLast</f>
        <v>cold</v>
      </c>
      <c r="H4" s="19" t="s">
        <v>9</v>
      </c>
      <c r="I4" s="2"/>
      <c r="J4" s="6">
        <v>0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53</v>
      </c>
      <c r="D5" s="29"/>
      <c r="E5" s="2" t="s">
        <v>12</v>
      </c>
      <c r="F5" s="20"/>
      <c r="G5" s="18">
        <f>(StartTime)</f>
        <v>0</v>
      </c>
      <c r="H5" s="19"/>
      <c r="I5" s="21"/>
      <c r="J5" s="21"/>
      <c r="K5"/>
      <c r="L5" s="29"/>
      <c r="M5" s="29"/>
      <c r="N5" s="92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2.25</v>
      </c>
      <c r="D6" s="29"/>
      <c r="E6" s="23" t="s">
        <v>16</v>
      </c>
      <c r="F6" s="13"/>
      <c r="G6" s="13"/>
      <c r="H6" s="13"/>
      <c r="I6" s="13"/>
      <c r="J6" s="24"/>
      <c r="K6"/>
      <c r="L6" s="107" t="s">
        <v>14</v>
      </c>
      <c r="M6" s="108"/>
      <c r="N6" s="108"/>
      <c r="O6" s="108"/>
      <c r="P6" s="108"/>
      <c r="Q6" s="109"/>
    </row>
    <row r="7" spans="1:17" ht="12.75" outlineLevel="1">
      <c r="A7" s="65" t="s">
        <v>17</v>
      </c>
      <c r="B7" s="65"/>
      <c r="C7" s="33">
        <f>COUNT(PcWt)</f>
        <v>8</v>
      </c>
      <c r="D7" s="29"/>
      <c r="E7" s="2" t="s">
        <v>18</v>
      </c>
      <c r="F7" s="2"/>
      <c r="G7" s="6"/>
      <c r="H7" s="30" t="s">
        <v>77</v>
      </c>
      <c r="I7" s="30"/>
      <c r="J7" s="30"/>
      <c r="K7"/>
      <c r="L7" t="s">
        <v>4</v>
      </c>
      <c r="M7"/>
      <c r="N7" s="55" t="s">
        <v>70</v>
      </c>
      <c r="O7" s="45" t="s">
        <v>5</v>
      </c>
      <c r="P7" s="45"/>
      <c r="Q7" s="81"/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 t="s">
        <v>71</v>
      </c>
      <c r="O8" s="45" t="s">
        <v>68</v>
      </c>
      <c r="P8" s="45"/>
      <c r="Q8" s="55" t="s">
        <v>75</v>
      </c>
    </row>
    <row r="9" spans="1:17" ht="12.75" outlineLevel="1">
      <c r="A9" s="65" t="s">
        <v>21</v>
      </c>
      <c r="B9" s="65"/>
      <c r="C9" s="35">
        <f>(COUNT(StackTemp)-1)/12</f>
        <v>2</v>
      </c>
      <c r="D9" s="29"/>
      <c r="E9" s="2" t="s">
        <v>22</v>
      </c>
      <c r="F9" s="2"/>
      <c r="G9" s="6">
        <f>UnFuel</f>
        <v>0</v>
      </c>
      <c r="H9" s="30">
        <f>O17</f>
        <v>0</v>
      </c>
      <c r="I9" s="30"/>
      <c r="J9" s="30"/>
      <c r="K9"/>
      <c r="L9" t="s">
        <v>12</v>
      </c>
      <c r="M9"/>
      <c r="N9" s="80"/>
      <c r="O9" s="45" t="s">
        <v>9</v>
      </c>
      <c r="P9" s="45"/>
      <c r="Q9" s="36">
        <v>0</v>
      </c>
    </row>
    <row r="10" spans="1:17" ht="12.75" outlineLevel="1">
      <c r="A10" s="65" t="s">
        <v>23</v>
      </c>
      <c r="B10" s="65"/>
      <c r="C10" s="32">
        <f>AVERAGE(StackTemp)</f>
        <v>228.76399999999995</v>
      </c>
      <c r="D10" s="29"/>
      <c r="E10" s="101"/>
      <c r="F10" s="101"/>
      <c r="G10" s="101"/>
      <c r="H10" s="101"/>
      <c r="I10" s="102"/>
      <c r="J10" s="102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6">
        <f>AVERAGE(Ocalc)/10</f>
        <v>13.941666666666666</v>
      </c>
      <c r="D11" s="29"/>
      <c r="E11" s="83"/>
      <c r="F11" s="83"/>
      <c r="G11" s="83"/>
      <c r="H11" s="102"/>
      <c r="I11" s="102"/>
      <c r="J11" s="102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0.13159600000000005</v>
      </c>
      <c r="D12" s="29"/>
      <c r="E12" s="23" t="s">
        <v>26</v>
      </c>
      <c r="F12" s="13"/>
      <c r="G12" s="13"/>
      <c r="H12" s="23"/>
      <c r="I12" s="13"/>
      <c r="J12" s="24"/>
      <c r="K12"/>
      <c r="L12" s="107" t="s">
        <v>16</v>
      </c>
      <c r="M12" s="108"/>
      <c r="N12" s="108"/>
      <c r="O12" s="108"/>
      <c r="P12" s="108"/>
      <c r="Q12" s="109"/>
    </row>
    <row r="13" spans="1:17" ht="12.75">
      <c r="A13" s="65" t="s">
        <v>28</v>
      </c>
      <c r="B13" s="65"/>
      <c r="C13" s="77">
        <f>SQRT(528/(460+AvStackTemp))</f>
        <v>0.8755515909175636</v>
      </c>
      <c r="D13" s="83"/>
      <c r="E13" s="91" t="s">
        <v>29</v>
      </c>
      <c r="F13" s="93" t="s">
        <v>30</v>
      </c>
      <c r="G13" s="93" t="s">
        <v>31</v>
      </c>
      <c r="H13" s="93" t="s">
        <v>78</v>
      </c>
      <c r="I13" s="93" t="s">
        <v>32</v>
      </c>
      <c r="J13" s="93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34</v>
      </c>
      <c r="B14" s="65"/>
      <c r="C14" s="77">
        <f>20.9/(20.9-AvO2)</f>
        <v>3.003592814371258</v>
      </c>
      <c r="D14" s="29"/>
      <c r="E14" s="97">
        <v>0</v>
      </c>
      <c r="F14" s="94">
        <v>54.6</v>
      </c>
      <c r="G14" s="94">
        <v>208</v>
      </c>
      <c r="H14" s="105">
        <v>0</v>
      </c>
      <c r="I14" s="105"/>
      <c r="J14" s="95"/>
      <c r="L14" s="1" t="s">
        <v>33</v>
      </c>
      <c r="N14" s="64" t="s">
        <v>72</v>
      </c>
      <c r="O14" s="106">
        <v>2321</v>
      </c>
      <c r="P14" s="54"/>
      <c r="Q14" s="58"/>
    </row>
    <row r="15" spans="1:17" ht="12.75">
      <c r="A15" s="65" t="s">
        <v>35</v>
      </c>
      <c r="B15" s="65"/>
      <c r="C15" s="76">
        <f>((WtFuel-(UnburnedFuel*(1+AvMoisture/100)))/RunLength)*(1-(AvMoisture/100))/2.2</f>
        <v>9.636363636363637</v>
      </c>
      <c r="D15" s="29"/>
      <c r="E15" s="98">
        <v>5</v>
      </c>
      <c r="F15" s="94">
        <v>105</v>
      </c>
      <c r="G15" s="37">
        <v>159</v>
      </c>
      <c r="H15" s="37">
        <v>38.39</v>
      </c>
      <c r="I15" s="41"/>
      <c r="J15" s="96"/>
      <c r="L15" s="29"/>
      <c r="M15" s="29"/>
      <c r="N15" s="29"/>
      <c r="O15" s="57"/>
      <c r="P15" s="54"/>
      <c r="Q15" s="58"/>
    </row>
    <row r="16" spans="1:17" ht="12.75">
      <c r="A16" s="65" t="s">
        <v>37</v>
      </c>
      <c r="B16" s="65"/>
      <c r="C16" s="76">
        <f>(8.05+0.0035*(AvStackTemp-70))+(2.58+0.00114*AvStackTemp)</f>
        <v>11.44646496</v>
      </c>
      <c r="D16" s="29"/>
      <c r="E16" s="98">
        <v>10</v>
      </c>
      <c r="F16" s="94">
        <v>106.1</v>
      </c>
      <c r="G16" s="37">
        <v>79</v>
      </c>
      <c r="H16" s="37">
        <v>41.55</v>
      </c>
      <c r="I16" s="41"/>
      <c r="J16" s="96"/>
      <c r="L16" s="2" t="s">
        <v>36</v>
      </c>
      <c r="M16" s="2"/>
      <c r="N16" s="56">
        <v>2.25</v>
      </c>
      <c r="O16" s="57"/>
      <c r="P16" s="54"/>
      <c r="Q16" s="58"/>
    </row>
    <row r="17" spans="1:17" ht="12.75">
      <c r="A17" s="65" t="s">
        <v>39</v>
      </c>
      <c r="B17" s="65"/>
      <c r="C17" s="76">
        <f>gmKgCO*9.75/86</f>
        <v>2.657324570232559</v>
      </c>
      <c r="D17" s="29"/>
      <c r="E17" s="98">
        <v>15</v>
      </c>
      <c r="F17" s="94">
        <v>170.6</v>
      </c>
      <c r="G17" s="37">
        <v>137</v>
      </c>
      <c r="H17" s="37">
        <v>36.74</v>
      </c>
      <c r="I17" s="41"/>
      <c r="J17" s="96"/>
      <c r="L17" s="1" t="s">
        <v>38</v>
      </c>
      <c r="N17" s="56">
        <v>0</v>
      </c>
      <c r="O17" s="59"/>
      <c r="P17" s="60"/>
      <c r="Q17" s="61"/>
    </row>
    <row r="18" spans="1:17" ht="12.75">
      <c r="A18" s="65" t="s">
        <v>40</v>
      </c>
      <c r="B18" s="65"/>
      <c r="C18" s="76">
        <f>gmKgCondar*33/86</f>
        <v>0.7718347477811238</v>
      </c>
      <c r="D18" s="29"/>
      <c r="E18" s="98">
        <v>20</v>
      </c>
      <c r="F18" s="94">
        <v>193.2</v>
      </c>
      <c r="G18" s="37">
        <v>139</v>
      </c>
      <c r="H18" s="37">
        <v>20.39</v>
      </c>
      <c r="I18" s="41"/>
      <c r="J18" s="96"/>
      <c r="L18" s="29"/>
      <c r="M18" s="29"/>
      <c r="N18" s="29"/>
      <c r="O18" s="29"/>
      <c r="P18" s="29"/>
      <c r="Q18" s="29"/>
    </row>
    <row r="19" spans="1:17" ht="12.75">
      <c r="A19" s="65" t="s">
        <v>41</v>
      </c>
      <c r="B19" s="65"/>
      <c r="C19" s="76">
        <f>((1.5*DilutionFactor*(AvStackTemp-70))/8600)*100</f>
        <v>8.317367608968109</v>
      </c>
      <c r="D19" s="29"/>
      <c r="E19" s="98">
        <v>25</v>
      </c>
      <c r="F19" s="94">
        <v>204.2</v>
      </c>
      <c r="G19" s="37">
        <v>130</v>
      </c>
      <c r="H19" s="37">
        <v>13.46</v>
      </c>
      <c r="I19" s="41"/>
      <c r="J19" s="96"/>
      <c r="L19" s="29"/>
      <c r="M19" s="29"/>
      <c r="N19" s="29"/>
      <c r="O19" s="29"/>
      <c r="P19" s="29"/>
      <c r="Q19" s="29"/>
    </row>
    <row r="20" spans="1:17" ht="15">
      <c r="A20" s="78" t="s">
        <v>43</v>
      </c>
      <c r="B20" s="79"/>
      <c r="C20" s="79">
        <v>0.1543</v>
      </c>
      <c r="D20" s="29"/>
      <c r="E20" s="98">
        <v>30</v>
      </c>
      <c r="F20" s="94">
        <v>241.8</v>
      </c>
      <c r="G20" s="37">
        <v>113</v>
      </c>
      <c r="H20" s="37">
        <v>48.87</v>
      </c>
      <c r="I20" s="41"/>
      <c r="J20" s="96"/>
      <c r="L20" s="29"/>
      <c r="M20" s="27" t="s">
        <v>42</v>
      </c>
      <c r="N20" s="31"/>
      <c r="O20" s="31"/>
      <c r="P20" s="31"/>
      <c r="Q20" s="31"/>
    </row>
    <row r="21" spans="1:17" ht="12.75">
      <c r="A21" s="66" t="s">
        <v>49</v>
      </c>
      <c r="B21" s="67"/>
      <c r="C21" s="68">
        <f>(Catch/RunLength)*3.04*(DilutionFactor)/(0.4*StackTempFactor)</f>
        <v>2.0114481305811105</v>
      </c>
      <c r="D21" s="29"/>
      <c r="E21" s="98">
        <v>35</v>
      </c>
      <c r="F21" s="94">
        <v>251.3</v>
      </c>
      <c r="G21" s="37">
        <v>112</v>
      </c>
      <c r="H21" s="37">
        <v>26.94</v>
      </c>
      <c r="I21" s="41"/>
      <c r="J21" s="96"/>
      <c r="L21" s="29"/>
      <c r="M21" s="23" t="s">
        <v>44</v>
      </c>
      <c r="N21" s="13" t="s">
        <v>45</v>
      </c>
      <c r="O21" s="13" t="s">
        <v>46</v>
      </c>
      <c r="P21" s="13" t="s">
        <v>47</v>
      </c>
      <c r="Q21" s="24" t="s">
        <v>48</v>
      </c>
    </row>
    <row r="22" spans="1:17" ht="12.75">
      <c r="A22" s="69" t="s">
        <v>50</v>
      </c>
      <c r="B22" s="70"/>
      <c r="C22" s="71">
        <f>59.3*AvCO*DilutionFactor</f>
        <v>23.438965440000008</v>
      </c>
      <c r="D22" s="29"/>
      <c r="E22" s="98">
        <v>40</v>
      </c>
      <c r="F22" s="94">
        <v>271.5</v>
      </c>
      <c r="G22" s="37">
        <v>119</v>
      </c>
      <c r="H22" s="37">
        <v>6.84</v>
      </c>
      <c r="I22" s="41"/>
      <c r="J22" s="96"/>
      <c r="L22" s="29"/>
      <c r="M22" s="1">
        <v>1</v>
      </c>
      <c r="N22" s="39">
        <v>7.25</v>
      </c>
      <c r="O22" s="39">
        <v>20</v>
      </c>
      <c r="P22" s="39"/>
      <c r="Q22" s="39"/>
    </row>
    <row r="23" spans="1:17" ht="12.75">
      <c r="A23" s="69" t="s">
        <v>51</v>
      </c>
      <c r="B23" s="72"/>
      <c r="C23" s="71">
        <f>100-COLoss-HCLoss</f>
        <v>96.57084068198631</v>
      </c>
      <c r="D23" s="29"/>
      <c r="E23" s="98">
        <v>45</v>
      </c>
      <c r="F23" s="94">
        <v>254.3</v>
      </c>
      <c r="G23" s="37">
        <v>134</v>
      </c>
      <c r="H23" s="37">
        <v>5.07</v>
      </c>
      <c r="I23" s="41"/>
      <c r="J23" s="96"/>
      <c r="L23" s="29"/>
      <c r="M23" s="1">
        <v>2</v>
      </c>
      <c r="N23" s="39">
        <v>4.25</v>
      </c>
      <c r="O23" s="39">
        <v>20</v>
      </c>
      <c r="P23" s="39"/>
      <c r="Q23" s="39"/>
    </row>
    <row r="24" spans="1:17" ht="12.75">
      <c r="A24" s="69" t="s">
        <v>52</v>
      </c>
      <c r="B24" s="70"/>
      <c r="C24" s="71">
        <f>100-DryGasLoss-BoilWaterLoss</f>
        <v>80.23616743103189</v>
      </c>
      <c r="D24" s="29"/>
      <c r="E24" s="98">
        <v>50</v>
      </c>
      <c r="F24" s="94">
        <v>257.5</v>
      </c>
      <c r="G24" s="37">
        <v>131</v>
      </c>
      <c r="H24" s="37">
        <v>2.96</v>
      </c>
      <c r="I24" s="41"/>
      <c r="J24" s="96"/>
      <c r="L24" s="29"/>
      <c r="M24" s="1">
        <v>3</v>
      </c>
      <c r="N24" s="39">
        <v>7.75</v>
      </c>
      <c r="O24" s="39">
        <v>20</v>
      </c>
      <c r="P24" s="39"/>
      <c r="Q24" s="39"/>
    </row>
    <row r="25" spans="1:17" ht="12.75">
      <c r="A25" s="73" t="s">
        <v>53</v>
      </c>
      <c r="B25" s="74"/>
      <c r="C25" s="75">
        <f>HTransEffic*CombustEffic/100</f>
        <v>77.4847414191536</v>
      </c>
      <c r="D25" s="29"/>
      <c r="E25" s="98">
        <v>55</v>
      </c>
      <c r="F25" s="94">
        <v>262.4</v>
      </c>
      <c r="G25" s="37">
        <v>132</v>
      </c>
      <c r="H25" s="37">
        <v>1.58</v>
      </c>
      <c r="I25" s="41"/>
      <c r="J25" s="96"/>
      <c r="L25" s="29"/>
      <c r="M25" s="1">
        <v>4</v>
      </c>
      <c r="N25" s="39">
        <v>5</v>
      </c>
      <c r="O25" s="39">
        <v>20</v>
      </c>
      <c r="P25" s="39"/>
      <c r="Q25" s="39"/>
    </row>
    <row r="26" spans="1:17" ht="12.75">
      <c r="A26" s="9" t="s">
        <v>54</v>
      </c>
      <c r="B26" s="10" t="s">
        <v>55</v>
      </c>
      <c r="C26" s="10" t="s">
        <v>56</v>
      </c>
      <c r="D26" s="10" t="s">
        <v>57</v>
      </c>
      <c r="E26" s="98">
        <v>60</v>
      </c>
      <c r="F26" s="94">
        <v>267.4</v>
      </c>
      <c r="G26" s="37">
        <v>136</v>
      </c>
      <c r="H26" s="37">
        <v>1.83</v>
      </c>
      <c r="I26" s="41"/>
      <c r="J26" s="96"/>
      <c r="L26" s="29"/>
      <c r="M26" s="1">
        <v>5</v>
      </c>
      <c r="N26" s="39">
        <v>5.75</v>
      </c>
      <c r="O26" s="39">
        <v>20</v>
      </c>
      <c r="P26" s="39"/>
      <c r="Q26" s="39"/>
    </row>
    <row r="27" spans="1:17" ht="12.75">
      <c r="A27" s="11" t="s">
        <v>58</v>
      </c>
      <c r="B27" s="12" t="s">
        <v>59</v>
      </c>
      <c r="C27" s="12" t="s">
        <v>59</v>
      </c>
      <c r="D27" s="12" t="s">
        <v>60</v>
      </c>
      <c r="E27" s="98">
        <v>65</v>
      </c>
      <c r="F27" s="94">
        <v>264.2</v>
      </c>
      <c r="G27" s="37">
        <v>142</v>
      </c>
      <c r="H27" s="37">
        <v>1.74</v>
      </c>
      <c r="I27" s="41"/>
      <c r="J27" s="96"/>
      <c r="L27" s="29"/>
      <c r="M27" s="1">
        <v>6</v>
      </c>
      <c r="N27" s="39">
        <v>6.5</v>
      </c>
      <c r="O27" s="39">
        <v>20</v>
      </c>
      <c r="P27" s="39"/>
      <c r="Q27" s="39"/>
    </row>
    <row r="28" spans="1:17" ht="12.75">
      <c r="A28" s="14">
        <v>1</v>
      </c>
      <c r="B28" s="55">
        <v>1.9967</v>
      </c>
      <c r="C28" s="55">
        <v>2.0001</v>
      </c>
      <c r="D28" s="5">
        <f aca="true" t="shared" si="0" ref="D28:D33">IF(FiltDirty-FiltClean&gt;0,FiltDirty-FiltClean,0)</f>
        <v>0.0034000000000002917</v>
      </c>
      <c r="E28" s="98">
        <v>70</v>
      </c>
      <c r="F28" s="94">
        <v>261.3</v>
      </c>
      <c r="G28" s="37">
        <v>147</v>
      </c>
      <c r="H28" s="37">
        <v>2.68</v>
      </c>
      <c r="I28" s="41"/>
      <c r="J28" s="96"/>
      <c r="L28" s="29"/>
      <c r="M28" s="1">
        <v>7</v>
      </c>
      <c r="N28" s="39">
        <v>7.25</v>
      </c>
      <c r="O28" s="39">
        <v>20</v>
      </c>
      <c r="P28" s="39"/>
      <c r="Q28" s="39"/>
    </row>
    <row r="29" spans="1:17" ht="12.75">
      <c r="A29" s="14">
        <v>2</v>
      </c>
      <c r="B29" s="55">
        <v>1.9839</v>
      </c>
      <c r="C29" s="55">
        <v>2.103</v>
      </c>
      <c r="D29" s="5">
        <f t="shared" si="0"/>
        <v>0.1191000000000002</v>
      </c>
      <c r="E29" s="98">
        <v>75</v>
      </c>
      <c r="F29" s="94">
        <v>265.2</v>
      </c>
      <c r="G29" s="37">
        <v>151</v>
      </c>
      <c r="H29" s="37">
        <v>3.9</v>
      </c>
      <c r="I29" s="41"/>
      <c r="J29" s="96"/>
      <c r="L29" s="29"/>
      <c r="M29" s="1">
        <v>8</v>
      </c>
      <c r="N29" s="39">
        <v>7</v>
      </c>
      <c r="O29" s="39">
        <v>20</v>
      </c>
      <c r="P29" s="39"/>
      <c r="Q29" s="39"/>
    </row>
    <row r="30" spans="1:17" ht="12.75">
      <c r="A30" s="14">
        <v>3</v>
      </c>
      <c r="B30" s="55">
        <v>1.0118</v>
      </c>
      <c r="C30" s="55">
        <v>1.0414</v>
      </c>
      <c r="D30" s="5">
        <f t="shared" si="0"/>
        <v>0.02960000000000007</v>
      </c>
      <c r="E30" s="98">
        <v>80</v>
      </c>
      <c r="F30" s="94">
        <v>269.1</v>
      </c>
      <c r="G30" s="37">
        <v>121</v>
      </c>
      <c r="H30" s="37">
        <v>5.5</v>
      </c>
      <c r="I30" s="41"/>
      <c r="J30" s="96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>
        <v>0.9963</v>
      </c>
      <c r="C31" s="55">
        <v>0.9985</v>
      </c>
      <c r="D31" s="5">
        <f t="shared" si="0"/>
        <v>0.0022000000000000908</v>
      </c>
      <c r="E31" s="98">
        <v>85</v>
      </c>
      <c r="F31" s="94">
        <v>268.4</v>
      </c>
      <c r="G31" s="37">
        <v>141</v>
      </c>
      <c r="H31" s="37">
        <v>2.52</v>
      </c>
      <c r="I31" s="41"/>
      <c r="J31" s="96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98">
        <v>90</v>
      </c>
      <c r="F32" s="94">
        <v>241.1</v>
      </c>
      <c r="G32" s="37">
        <v>151</v>
      </c>
      <c r="H32" s="37">
        <v>5.91</v>
      </c>
      <c r="I32" s="41"/>
      <c r="J32" s="96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98">
        <v>95</v>
      </c>
      <c r="F33" s="94">
        <v>249.7</v>
      </c>
      <c r="G33" s="37">
        <v>143</v>
      </c>
      <c r="H33" s="37">
        <v>1.66</v>
      </c>
      <c r="I33" s="41"/>
      <c r="J33" s="96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61</v>
      </c>
      <c r="B34" s="55">
        <v>0</v>
      </c>
      <c r="C34" s="55">
        <v>0</v>
      </c>
      <c r="D34" s="5"/>
      <c r="E34" s="98">
        <v>100</v>
      </c>
      <c r="F34" s="94">
        <v>254.7</v>
      </c>
      <c r="G34" s="37">
        <v>149</v>
      </c>
      <c r="H34" s="37">
        <v>4.13</v>
      </c>
      <c r="I34" s="41"/>
      <c r="J34" s="96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62</v>
      </c>
      <c r="B35" s="55">
        <v>0</v>
      </c>
      <c r="C35" s="55">
        <v>0</v>
      </c>
      <c r="D35" s="84"/>
      <c r="E35" s="98">
        <v>105</v>
      </c>
      <c r="F35" s="94">
        <v>252.9</v>
      </c>
      <c r="G35" s="37">
        <v>159</v>
      </c>
      <c r="H35" s="37">
        <v>9.23</v>
      </c>
      <c r="I35" s="41"/>
      <c r="J35" s="96"/>
      <c r="L35" s="29"/>
      <c r="M35" s="1">
        <v>14</v>
      </c>
      <c r="N35" s="39"/>
      <c r="O35" s="39"/>
      <c r="P35" s="39"/>
      <c r="Q35" s="39"/>
    </row>
    <row r="36" spans="1:17" ht="13.5" thickBot="1">
      <c r="A36" s="103"/>
      <c r="B36" s="5" t="s">
        <v>63</v>
      </c>
      <c r="C36" s="5"/>
      <c r="D36" s="5">
        <f>+COUNT(FiltClean)*(AVERAGE(CleanControl)-AVERAGE(DirtyControl))</f>
        <v>0</v>
      </c>
      <c r="E36" s="98">
        <v>110</v>
      </c>
      <c r="F36" s="94">
        <v>248.7</v>
      </c>
      <c r="G36" s="37">
        <v>165</v>
      </c>
      <c r="H36" s="37">
        <v>16.62</v>
      </c>
      <c r="I36" s="41"/>
      <c r="J36" s="96"/>
      <c r="L36" s="29"/>
      <c r="M36" s="1">
        <v>15</v>
      </c>
      <c r="N36" s="39"/>
      <c r="O36" s="39"/>
      <c r="P36" s="39"/>
      <c r="Q36" s="39"/>
    </row>
    <row r="37" spans="1:17" ht="13.5" thickBot="1">
      <c r="A37" s="103"/>
      <c r="B37" s="8" t="s">
        <v>64</v>
      </c>
      <c r="C37" s="7"/>
      <c r="D37" s="7">
        <f>SUM(D28:D33)+D36</f>
        <v>0.15430000000000066</v>
      </c>
      <c r="E37" s="98">
        <v>115</v>
      </c>
      <c r="F37" s="94">
        <v>255.2</v>
      </c>
      <c r="G37" s="37">
        <v>175</v>
      </c>
      <c r="H37" s="37">
        <v>18.32</v>
      </c>
      <c r="I37" s="41"/>
      <c r="J37" s="96"/>
      <c r="L37" s="29"/>
      <c r="M37" s="1">
        <v>16</v>
      </c>
      <c r="N37" s="39"/>
      <c r="O37" s="39"/>
      <c r="P37" s="39"/>
      <c r="Q37" s="39"/>
    </row>
    <row r="38" spans="1:17" ht="12.75">
      <c r="A38" s="101"/>
      <c r="B38"/>
      <c r="C38"/>
      <c r="D38"/>
      <c r="E38" s="98">
        <v>120</v>
      </c>
      <c r="F38" s="94">
        <v>248.7</v>
      </c>
      <c r="G38" s="37">
        <v>181</v>
      </c>
      <c r="H38" s="37">
        <v>12.16</v>
      </c>
      <c r="I38" s="41"/>
      <c r="J38" s="96"/>
      <c r="L38" s="29"/>
      <c r="M38" s="1">
        <v>17</v>
      </c>
      <c r="N38" s="39"/>
      <c r="O38" s="39"/>
      <c r="P38" s="39"/>
      <c r="Q38" s="39"/>
    </row>
    <row r="39" spans="1:17" ht="12.75">
      <c r="A39" s="101"/>
      <c r="B39" s="2" t="s">
        <v>65</v>
      </c>
      <c r="C39" s="2"/>
      <c r="D39" s="55"/>
      <c r="E39" s="98">
        <v>125</v>
      </c>
      <c r="F39" s="37"/>
      <c r="G39" s="37"/>
      <c r="H39" s="40"/>
      <c r="I39" s="41"/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66</v>
      </c>
      <c r="C40" s="2"/>
      <c r="D40" s="5"/>
      <c r="E40" s="98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67</v>
      </c>
      <c r="C41" s="2"/>
      <c r="D41" s="55"/>
      <c r="E41" s="98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</row>
    <row r="42" spans="1:17" ht="12.75">
      <c r="A42" s="101"/>
      <c r="B42" s="2" t="s">
        <v>66</v>
      </c>
      <c r="C42" s="2"/>
      <c r="D42" s="5"/>
      <c r="E42" s="98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</row>
    <row r="43" spans="1:17" ht="12.75">
      <c r="A43" s="101"/>
      <c r="B43"/>
      <c r="C43"/>
      <c r="D43"/>
      <c r="E43" s="98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8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8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8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9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2008-01-16T16:00:05Z</dcterms:modified>
  <cp:category/>
  <cp:version/>
  <cp:contentType/>
  <cp:contentStatus/>
</cp:coreProperties>
</file>