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E1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24 min: close ab door
CO spike
31 min: open ab door</t>
        </r>
      </text>
    </comment>
    <comment ref="E19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45 min: Variac close to maxed out. No filter change.
53: Filter change
55: close ab door</t>
        </r>
      </text>
    </comment>
    <comment ref="E2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63: poke
74: poke</t>
        </r>
      </text>
    </comment>
    <comment ref="E2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<sst xmlns="http://schemas.openxmlformats.org/spreadsheetml/2006/main" count="85" uniqueCount="77">
  <si>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</si>
  <si>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</si>
  <si>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</si>
  <si>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</si>
  <si>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</si>
  <si>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</si>
  <si>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</si>
  <si>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</si>
  <si>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</si>
  <si>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</si>
  <si>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</si>
  <si>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</si>
  <si>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</si>
  <si>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</si>
  <si>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</si>
  <si>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</si>
  <si>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</si>
  <si>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</si>
  <si>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</si>
  <si>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</si>
  <si>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</si>
  <si>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</si>
  <si>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</si>
  <si>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</si>
  <si>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</si>
  <si>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</si>
  <si>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</si>
  <si>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</si>
  <si>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</si>
  <si>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</si>
  <si>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</si>
  <si>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</si>
  <si>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</si>
  <si>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</si>
  <si>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</si>
  <si>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</si>
  <si>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</si>
  <si>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</si>
  <si>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</si>
  <si>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</si>
  <si>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</si>
  <si>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</si>
  <si>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</si>
  <si>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</si>
  <si>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</si>
  <si>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</si>
  <si>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</si>
  <si>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</si>
  <si>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</si>
  <si>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</si>
  <si>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</si>
  <si>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</si>
  <si>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</si>
  <si>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</si>
  <si>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</si>
  <si>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</si>
  <si>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</si>
  <si>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</si>
  <si>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</si>
  <si>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</si>
  <si>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</si>
  <si>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</si>
  <si>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</si>
  <si>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</si>
  <si>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</si>
  <si>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</si>
  <si>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</si>
  <si>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</si>
  <si>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</si>
  <si>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</si>
  <si>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</si>
  <si>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cold</t>
  </si>
  <si>
    <t>whBirch</t>
  </si>
  <si>
    <t>HK</t>
  </si>
  <si>
    <t>Revised Jan 8/08</t>
  </si>
  <si>
    <t>HKJ-03</t>
  </si>
  <si>
    <t>misty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</si>
</sst>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33481527"/>
        <c:axId val="32898288"/>
      </c:line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2898288"/>
        <c:crosses val="autoZero"/>
        <c:auto val="0"/>
        <c:lblOffset val="100"/>
        <c:tickLblSkip val="2"/>
        <c:noMultiLvlLbl val="0"/>
      </c:catAx>
      <c:valAx>
        <c:axId val="32898288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3481527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9657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4" width="9.140625" style="1" customWidth="1"/>
    <col min="15" max="15" width="10.57421875" style="1" bestFit="1" customWidth="1"/>
    <col min="16" max="16384" width="9.140625" style="1" customWidth="1"/>
  </cols>
  <sheetData>
    <row r="1" spans="1:17" ht="18" customHeight="1" outlineLevel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3"/>
      <c r="K1" s="2"/>
      <c r="L1" s="111" t="s">
        <v>1</v>
      </c>
      <c r="M1" s="112"/>
      <c r="N1" s="112"/>
      <c r="O1" s="112"/>
      <c r="P1" s="112"/>
      <c r="Q1" s="113"/>
    </row>
    <row r="2" spans="1:21" ht="15.75" outlineLevel="1">
      <c r="A2" s="1" t="s">
        <v>74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HKJ-03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39458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20</v>
      </c>
      <c r="D4" s="29"/>
      <c r="E4" s="2" t="s">
        <v>8</v>
      </c>
      <c r="F4" s="2"/>
      <c r="G4" s="6" t="str">
        <f>TimeSinceLast</f>
        <v>cold</v>
      </c>
      <c r="H4" s="19" t="s">
        <v>9</v>
      </c>
      <c r="I4" s="2"/>
      <c r="J4" s="6">
        <f>AmbientTemperature</f>
        <v>32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50.8</v>
      </c>
      <c r="D5" s="29"/>
      <c r="E5" s="2" t="s">
        <v>12</v>
      </c>
      <c r="F5" s="20"/>
      <c r="G5" s="18">
        <f>(StartTime)</f>
        <v>0.6041666666666666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2.75</v>
      </c>
      <c r="D6" s="29"/>
      <c r="E6" s="23" t="s">
        <v>16</v>
      </c>
      <c r="F6" s="13"/>
      <c r="G6" s="13"/>
      <c r="H6" s="13"/>
      <c r="I6" s="13"/>
      <c r="J6" s="24"/>
      <c r="K6"/>
      <c r="L6" s="108" t="s">
        <v>14</v>
      </c>
      <c r="M6" s="109"/>
      <c r="N6" s="109"/>
      <c r="O6" s="109"/>
      <c r="P6" s="109"/>
      <c r="Q6" s="110"/>
    </row>
    <row r="7" spans="1:17" ht="12.75" outlineLevel="1">
      <c r="A7" s="65" t="s">
        <v>17</v>
      </c>
      <c r="B7" s="65"/>
      <c r="C7" s="33">
        <f>COUNT(PcWt)</f>
        <v>15</v>
      </c>
      <c r="D7" s="29"/>
      <c r="E7" s="2" t="s">
        <v>18</v>
      </c>
      <c r="F7" s="2"/>
      <c r="G7" s="6"/>
      <c r="H7" s="1" t="str">
        <f>FuelType</f>
        <v>whBirch</v>
      </c>
      <c r="I7" s="30"/>
      <c r="J7" s="30"/>
      <c r="K7"/>
      <c r="L7" t="s">
        <v>4</v>
      </c>
      <c r="M7"/>
      <c r="N7" s="55" t="s">
        <v>75</v>
      </c>
      <c r="O7" s="45" t="s">
        <v>5</v>
      </c>
      <c r="P7" s="45"/>
      <c r="Q7" s="81">
        <v>39458</v>
      </c>
    </row>
    <row r="8" spans="1:17" ht="12.75" outlineLevel="1">
      <c r="A8" s="65" t="s">
        <v>19</v>
      </c>
      <c r="B8" s="65"/>
      <c r="C8" s="76" t="e">
        <f>(AVERAGE(Length)+SUM(Circumf))/(WtFuel-WtKindl)</f>
        <v>#DIV/0!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 t="s">
        <v>71</v>
      </c>
      <c r="O8" s="45" t="s">
        <v>69</v>
      </c>
      <c r="P8" s="45"/>
      <c r="Q8" s="55" t="s">
        <v>73</v>
      </c>
    </row>
    <row r="9" spans="1:17" ht="12.75" outlineLevel="1">
      <c r="A9" s="65" t="s">
        <v>21</v>
      </c>
      <c r="B9" s="65"/>
      <c r="C9" s="35">
        <f>(COUNT(StackTemp)-1)/12</f>
        <v>1.6666666666666667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0.6041666666666666</v>
      </c>
      <c r="O9" s="45" t="s">
        <v>9</v>
      </c>
      <c r="P9" s="45"/>
      <c r="Q9" s="36">
        <v>32</v>
      </c>
    </row>
    <row r="10" spans="1:17" ht="12.75" outlineLevel="1">
      <c r="A10" s="65" t="s">
        <v>23</v>
      </c>
      <c r="B10" s="65"/>
      <c r="C10" s="32">
        <f>AVERAGE(StackTemp)</f>
        <v>231.547619047619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5" t="s">
        <v>76</v>
      </c>
      <c r="Q10" s="55"/>
    </row>
    <row r="11" spans="1:17" ht="12.75" outlineLevel="1">
      <c r="A11" s="65" t="s">
        <v>24</v>
      </c>
      <c r="B11" s="65"/>
      <c r="C11" s="76">
        <f>AVERAGE(Ocalc)/10</f>
        <v>13.309999999999999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0.2373142857142857</v>
      </c>
      <c r="D12" s="29"/>
      <c r="E12" s="23" t="s">
        <v>26</v>
      </c>
      <c r="F12" s="13"/>
      <c r="G12" s="13"/>
      <c r="H12" s="23"/>
      <c r="I12" s="13"/>
      <c r="J12" s="24"/>
      <c r="K12"/>
      <c r="L12" s="108" t="s">
        <v>16</v>
      </c>
      <c r="M12" s="109"/>
      <c r="N12" s="109"/>
      <c r="O12" s="109"/>
      <c r="P12" s="109"/>
      <c r="Q12" s="110"/>
    </row>
    <row r="13" spans="1:17" ht="12.75">
      <c r="A13" s="65" t="s">
        <v>28</v>
      </c>
      <c r="B13" s="65"/>
      <c r="C13" s="77">
        <f>SQRT(528/(460+AvStackTemp))</f>
        <v>0.8737876779744982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2.753623188405797</v>
      </c>
      <c r="D14" s="29"/>
      <c r="E14" s="103">
        <v>0</v>
      </c>
      <c r="F14" s="104">
        <v>57.9</v>
      </c>
      <c r="G14" s="104">
        <v>210</v>
      </c>
      <c r="H14" s="104">
        <v>0</v>
      </c>
      <c r="I14" s="105">
        <v>0</v>
      </c>
      <c r="J14" s="93"/>
      <c r="L14" s="1" t="s">
        <v>34</v>
      </c>
      <c r="N14" s="64" t="s">
        <v>72</v>
      </c>
      <c r="O14" s="54">
        <v>33333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11.083636363636362</v>
      </c>
      <c r="D15" s="29"/>
      <c r="E15" s="103">
        <v>5</v>
      </c>
      <c r="F15" s="104">
        <v>115.2</v>
      </c>
      <c r="G15" s="104">
        <v>121</v>
      </c>
      <c r="H15" s="104">
        <v>24.31</v>
      </c>
      <c r="I15" s="105">
        <v>0</v>
      </c>
      <c r="J15" s="94"/>
      <c r="L15" s="29"/>
      <c r="M15" s="29"/>
      <c r="N15" s="29"/>
      <c r="O15" s="57"/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11.459380952380952</v>
      </c>
      <c r="D16" s="29"/>
      <c r="E16" s="103">
        <v>10</v>
      </c>
      <c r="F16" s="104">
        <v>179.4</v>
      </c>
      <c r="G16" s="104">
        <v>134</v>
      </c>
      <c r="H16" s="104">
        <v>17.03</v>
      </c>
      <c r="I16" s="105">
        <v>0</v>
      </c>
      <c r="J16" s="94"/>
      <c r="L16" s="2" t="s">
        <v>37</v>
      </c>
      <c r="M16" s="2"/>
      <c r="N16" s="56">
        <v>2.75</v>
      </c>
      <c r="O16" s="57"/>
      <c r="P16" s="54"/>
      <c r="Q16" s="58"/>
    </row>
    <row r="17" spans="1:17" ht="12.75">
      <c r="A17" s="65" t="s">
        <v>40</v>
      </c>
      <c r="B17" s="65"/>
      <c r="C17" s="76">
        <f>gmKgCO*9.75/86</f>
        <v>4.3932837137079295</v>
      </c>
      <c r="D17" s="29"/>
      <c r="E17" s="103">
        <v>15</v>
      </c>
      <c r="F17" s="104">
        <v>189.8</v>
      </c>
      <c r="G17" s="104">
        <v>136</v>
      </c>
      <c r="H17" s="104">
        <v>18.81</v>
      </c>
      <c r="I17" s="105">
        <v>20.1</v>
      </c>
      <c r="J17" s="94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6">
        <f>gmKgCondar*33/86</f>
        <v>0.8977043424787661</v>
      </c>
      <c r="D18" s="29"/>
      <c r="E18" s="103">
        <v>20</v>
      </c>
      <c r="F18" s="104">
        <v>199.7</v>
      </c>
      <c r="G18" s="104">
        <v>129</v>
      </c>
      <c r="H18" s="104">
        <v>20.58</v>
      </c>
      <c r="I18" s="105">
        <v>31.6</v>
      </c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7.758859357696565</v>
      </c>
      <c r="D19" s="29"/>
      <c r="E19" s="103">
        <v>25</v>
      </c>
      <c r="F19" s="104">
        <v>207.3</v>
      </c>
      <c r="G19" s="104">
        <v>124</v>
      </c>
      <c r="H19" s="104">
        <v>25.6</v>
      </c>
      <c r="I19" s="105">
        <v>39.5</v>
      </c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v>0.1628</v>
      </c>
      <c r="D20" s="29"/>
      <c r="E20" s="103">
        <v>30</v>
      </c>
      <c r="F20" s="104">
        <v>232.4</v>
      </c>
      <c r="G20" s="104">
        <v>101</v>
      </c>
      <c r="H20" s="104">
        <v>77.25</v>
      </c>
      <c r="I20" s="105">
        <v>44.6</v>
      </c>
      <c r="J20" s="94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68">
        <f>(Catch/RunLength)*3.04*(DilutionFactor)/(0.4*StackTempFactor)</f>
        <v>2.339471922823451</v>
      </c>
      <c r="D21" s="29"/>
      <c r="E21" s="103">
        <v>35</v>
      </c>
      <c r="F21" s="104">
        <v>255.6</v>
      </c>
      <c r="G21" s="104">
        <v>83</v>
      </c>
      <c r="H21" s="104">
        <v>105</v>
      </c>
      <c r="I21" s="105">
        <v>49.3</v>
      </c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7" ht="12.75">
      <c r="A22" s="69" t="s">
        <v>51</v>
      </c>
      <c r="B22" s="70"/>
      <c r="C22" s="71">
        <f>59.3*AvCO*DilutionFactor</f>
        <v>38.751015320910966</v>
      </c>
      <c r="D22" s="29"/>
      <c r="E22" s="103">
        <v>40</v>
      </c>
      <c r="F22" s="106">
        <v>269.1</v>
      </c>
      <c r="G22" s="106">
        <v>91</v>
      </c>
      <c r="H22" s="106">
        <v>80.4</v>
      </c>
      <c r="I22" s="105">
        <v>46.3</v>
      </c>
      <c r="J22" s="94"/>
      <c r="L22" s="29"/>
      <c r="M22" s="1">
        <v>1</v>
      </c>
      <c r="N22" s="39">
        <v>2.75</v>
      </c>
      <c r="O22" s="39">
        <v>20</v>
      </c>
      <c r="P22" s="39"/>
      <c r="Q22" s="39"/>
    </row>
    <row r="23" spans="1:17" ht="12.75">
      <c r="A23" s="69" t="s">
        <v>52</v>
      </c>
      <c r="B23" s="72"/>
      <c r="C23" s="71">
        <f>100-COLoss-HCLoss</f>
        <v>94.70901194381331</v>
      </c>
      <c r="D23" s="29"/>
      <c r="E23" s="103">
        <v>45</v>
      </c>
      <c r="F23" s="106">
        <v>291.2</v>
      </c>
      <c r="G23" s="106">
        <v>101</v>
      </c>
      <c r="H23" s="106">
        <v>34.45</v>
      </c>
      <c r="I23" s="105">
        <v>67.9</v>
      </c>
      <c r="J23" s="94"/>
      <c r="L23" s="29"/>
      <c r="M23" s="1">
        <v>2</v>
      </c>
      <c r="N23" s="39">
        <v>2.4</v>
      </c>
      <c r="O23" s="39"/>
      <c r="P23" s="39"/>
      <c r="Q23" s="39"/>
    </row>
    <row r="24" spans="1:17" ht="12.75">
      <c r="A24" s="69" t="s">
        <v>53</v>
      </c>
      <c r="B24" s="70"/>
      <c r="C24" s="71">
        <f>100-DryGasLoss-BoilWaterLoss</f>
        <v>80.78175968992248</v>
      </c>
      <c r="D24" s="29"/>
      <c r="E24" s="103">
        <v>50</v>
      </c>
      <c r="F24" s="106">
        <v>300.1</v>
      </c>
      <c r="G24" s="106">
        <v>107</v>
      </c>
      <c r="H24" s="106">
        <v>14.88</v>
      </c>
      <c r="I24" s="105">
        <v>65.6</v>
      </c>
      <c r="J24" s="94"/>
      <c r="L24" s="29"/>
      <c r="M24" s="1">
        <v>3</v>
      </c>
      <c r="N24" s="39">
        <v>1.5</v>
      </c>
      <c r="O24" s="39"/>
      <c r="P24" s="39"/>
      <c r="Q24" s="39"/>
    </row>
    <row r="25" spans="1:17" ht="12.75">
      <c r="A25" s="73" t="s">
        <v>54</v>
      </c>
      <c r="B25" s="74"/>
      <c r="C25" s="75">
        <f>HTransEffic*CombustEffic/100</f>
        <v>76.50760643315125</v>
      </c>
      <c r="D25" s="29"/>
      <c r="E25" s="103">
        <v>55</v>
      </c>
      <c r="F25" s="106">
        <v>301.1</v>
      </c>
      <c r="G25" s="106">
        <v>100</v>
      </c>
      <c r="H25" s="106">
        <v>6.96</v>
      </c>
      <c r="I25" s="105">
        <v>58.2</v>
      </c>
      <c r="J25" s="94"/>
      <c r="L25" s="29"/>
      <c r="M25" s="1">
        <v>4</v>
      </c>
      <c r="N25" s="39">
        <v>3.2</v>
      </c>
      <c r="O25" s="39"/>
      <c r="P25" s="39"/>
      <c r="Q25" s="39"/>
    </row>
    <row r="26" spans="1:17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252.9</v>
      </c>
      <c r="G26" s="106">
        <v>120</v>
      </c>
      <c r="H26" s="106">
        <v>3.85</v>
      </c>
      <c r="I26" s="105">
        <v>61.9</v>
      </c>
      <c r="J26" s="94"/>
      <c r="L26" s="29"/>
      <c r="M26" s="1">
        <v>5</v>
      </c>
      <c r="N26" s="39">
        <v>3</v>
      </c>
      <c r="O26" s="39"/>
      <c r="P26" s="39"/>
      <c r="Q26" s="39"/>
    </row>
    <row r="27" spans="1:17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271.2</v>
      </c>
      <c r="G27" s="106">
        <v>140</v>
      </c>
      <c r="H27" s="106">
        <v>4.74</v>
      </c>
      <c r="I27" s="105">
        <v>76.8</v>
      </c>
      <c r="J27" s="94"/>
      <c r="L27" s="29"/>
      <c r="M27" s="1">
        <v>6</v>
      </c>
      <c r="N27" s="39">
        <v>2.2</v>
      </c>
      <c r="O27" s="39"/>
      <c r="P27" s="39"/>
      <c r="Q27" s="39"/>
    </row>
    <row r="28" spans="1:17" ht="12.75">
      <c r="A28" s="14">
        <v>1</v>
      </c>
      <c r="B28" s="55">
        <v>1.007</v>
      </c>
      <c r="C28" s="55">
        <v>1.1543</v>
      </c>
      <c r="D28" s="5">
        <f aca="true" t="shared" si="0" ref="D28:D33">IF(FiltDirty-FiltClean&gt;0,FiltDirty-FiltClean,0)</f>
        <v>0.1473000000000002</v>
      </c>
      <c r="E28" s="103">
        <v>70</v>
      </c>
      <c r="F28" s="106">
        <v>269.5</v>
      </c>
      <c r="G28" s="106">
        <v>154</v>
      </c>
      <c r="H28" s="106">
        <v>7.64</v>
      </c>
      <c r="I28" s="105">
        <v>88.1</v>
      </c>
      <c r="J28" s="94"/>
      <c r="L28" s="29"/>
      <c r="M28" s="1">
        <v>7</v>
      </c>
      <c r="N28" s="39">
        <v>2.9</v>
      </c>
      <c r="O28" s="39"/>
      <c r="P28" s="39"/>
      <c r="Q28" s="39"/>
    </row>
    <row r="29" spans="1:17" ht="12.75">
      <c r="A29" s="14">
        <v>2</v>
      </c>
      <c r="B29" s="55">
        <v>1.005</v>
      </c>
      <c r="C29" s="55">
        <v>1.0081</v>
      </c>
      <c r="D29" s="5">
        <f t="shared" si="0"/>
        <v>0.0031000000000001027</v>
      </c>
      <c r="E29" s="103">
        <v>75</v>
      </c>
      <c r="F29" s="106">
        <v>262.2</v>
      </c>
      <c r="G29" s="106">
        <v>163</v>
      </c>
      <c r="H29" s="106">
        <v>3.78</v>
      </c>
      <c r="I29" s="105">
        <v>75.9</v>
      </c>
      <c r="J29" s="94"/>
      <c r="L29" s="29"/>
      <c r="M29" s="1">
        <v>8</v>
      </c>
      <c r="N29" s="39">
        <v>3.75</v>
      </c>
      <c r="O29" s="39"/>
      <c r="P29" s="39"/>
      <c r="Q29" s="39"/>
    </row>
    <row r="30" spans="1:17" ht="12.75">
      <c r="A30" s="14">
        <v>3</v>
      </c>
      <c r="B30" s="55">
        <v>1.0101</v>
      </c>
      <c r="C30" s="55">
        <v>1.0224</v>
      </c>
      <c r="D30" s="5">
        <f t="shared" si="0"/>
        <v>0.012299999999999978</v>
      </c>
      <c r="E30" s="103">
        <v>80</v>
      </c>
      <c r="F30" s="106">
        <v>254.7</v>
      </c>
      <c r="G30" s="106">
        <v>161</v>
      </c>
      <c r="H30" s="106">
        <v>3.29</v>
      </c>
      <c r="I30" s="105">
        <v>71.8</v>
      </c>
      <c r="J30" s="94"/>
      <c r="L30" s="29"/>
      <c r="M30" s="1">
        <v>9</v>
      </c>
      <c r="N30" s="39">
        <v>4.5</v>
      </c>
      <c r="O30" s="39"/>
      <c r="P30" s="39"/>
      <c r="Q30" s="39"/>
    </row>
    <row r="31" spans="1:17" ht="12.75">
      <c r="A31" s="14">
        <v>4</v>
      </c>
      <c r="B31" s="55">
        <v>1.0024</v>
      </c>
      <c r="C31" s="55">
        <v>1.0025</v>
      </c>
      <c r="D31" s="5">
        <f t="shared" si="0"/>
        <v>9.999999999998899E-05</v>
      </c>
      <c r="E31" s="103">
        <v>85</v>
      </c>
      <c r="F31" s="106">
        <v>252.6</v>
      </c>
      <c r="G31" s="106">
        <v>170</v>
      </c>
      <c r="H31" s="106">
        <v>4.06</v>
      </c>
      <c r="I31" s="105">
        <v>66.1</v>
      </c>
      <c r="J31" s="94"/>
      <c r="L31" s="29"/>
      <c r="M31" s="1">
        <v>10</v>
      </c>
      <c r="N31" s="39">
        <v>3.5</v>
      </c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247.4</v>
      </c>
      <c r="G32" s="106">
        <v>177</v>
      </c>
      <c r="H32" s="106">
        <v>19.18</v>
      </c>
      <c r="I32" s="105">
        <v>61.3</v>
      </c>
      <c r="J32" s="94"/>
      <c r="L32" s="29"/>
      <c r="M32" s="1">
        <v>11</v>
      </c>
      <c r="N32" s="39">
        <v>2.8</v>
      </c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226.7</v>
      </c>
      <c r="G33" s="104">
        <v>174</v>
      </c>
      <c r="H33" s="104">
        <v>5.9</v>
      </c>
      <c r="I33" s="105">
        <v>55.3</v>
      </c>
      <c r="J33" s="94"/>
      <c r="L33" s="29"/>
      <c r="M33" s="1">
        <v>12</v>
      </c>
      <c r="N33" s="39">
        <v>4.4</v>
      </c>
      <c r="O33" s="39"/>
      <c r="P33" s="39"/>
      <c r="Q33" s="39"/>
    </row>
    <row r="34" spans="1:27" ht="13.5" thickBot="1">
      <c r="A34" s="15" t="s">
        <v>62</v>
      </c>
      <c r="B34" s="55">
        <v>2.2222</v>
      </c>
      <c r="C34" s="55">
        <v>2.2222</v>
      </c>
      <c r="D34" s="5"/>
      <c r="E34" s="103">
        <v>100</v>
      </c>
      <c r="F34" s="104">
        <v>226.5</v>
      </c>
      <c r="G34" s="104">
        <v>176</v>
      </c>
      <c r="H34" s="104">
        <v>20.65</v>
      </c>
      <c r="I34" s="105">
        <v>55.5</v>
      </c>
      <c r="J34" s="94"/>
      <c r="L34" s="29"/>
      <c r="M34" s="1">
        <v>13</v>
      </c>
      <c r="N34" s="39">
        <v>4.6</v>
      </c>
      <c r="O34" s="39"/>
      <c r="P34" s="39"/>
      <c r="Q34" s="39"/>
      <c r="V34" s="87"/>
      <c r="W34" s="88"/>
      <c r="X34" s="88"/>
      <c r="Y34" s="89"/>
      <c r="Z34" s="89"/>
      <c r="AA34" s="90"/>
    </row>
    <row r="35" spans="1:17" ht="12.75">
      <c r="A35" s="16" t="s">
        <v>63</v>
      </c>
      <c r="B35" s="55">
        <v>2.2222</v>
      </c>
      <c r="C35" s="55">
        <v>2.2222</v>
      </c>
      <c r="D35" s="84"/>
      <c r="E35" s="103">
        <v>105</v>
      </c>
      <c r="F35" s="104"/>
      <c r="G35" s="104"/>
      <c r="H35" s="104"/>
      <c r="I35" s="105"/>
      <c r="J35" s="94"/>
      <c r="L35" s="29"/>
      <c r="M35" s="1">
        <v>14</v>
      </c>
      <c r="N35" s="39">
        <v>3.3</v>
      </c>
      <c r="O35" s="39"/>
      <c r="P35" s="39"/>
      <c r="Q35" s="39"/>
    </row>
    <row r="36" spans="1:17" ht="13.5" thickBot="1">
      <c r="A36" s="99"/>
      <c r="B36" s="5" t="s">
        <v>64</v>
      </c>
      <c r="C36" s="5"/>
      <c r="D36" s="5">
        <f>+COUNT(FiltClean)*(AVERAGE(CleanControl)-AVERAGE(DirtyControl))</f>
        <v>0</v>
      </c>
      <c r="E36" s="103">
        <v>110</v>
      </c>
      <c r="F36" s="104"/>
      <c r="G36" s="104"/>
      <c r="H36" s="104"/>
      <c r="I36" s="105"/>
      <c r="J36" s="94"/>
      <c r="L36" s="29"/>
      <c r="M36" s="1">
        <v>15</v>
      </c>
      <c r="N36" s="39">
        <v>3.25</v>
      </c>
      <c r="O36" s="39"/>
      <c r="P36" s="39"/>
      <c r="Q36" s="39"/>
    </row>
    <row r="37" spans="1:17" ht="13.5" thickBot="1">
      <c r="A37" s="99"/>
      <c r="B37" s="8" t="s">
        <v>65</v>
      </c>
      <c r="C37" s="7"/>
      <c r="D37" s="7">
        <f>SUM(D28:D33)+D36</f>
        <v>0.16280000000000028</v>
      </c>
      <c r="E37" s="103">
        <v>115</v>
      </c>
      <c r="F37" s="104"/>
      <c r="G37" s="104"/>
      <c r="H37" s="104"/>
      <c r="I37" s="105"/>
      <c r="J37" s="94"/>
      <c r="L37" s="29"/>
      <c r="M37" s="1">
        <v>16</v>
      </c>
      <c r="N37" s="39"/>
      <c r="O37" s="39"/>
      <c r="P37" s="39"/>
      <c r="Q37" s="39"/>
    </row>
    <row r="38" spans="1:17" ht="12.75">
      <c r="A38" s="97"/>
      <c r="B38"/>
      <c r="C38"/>
      <c r="D38"/>
      <c r="E38" s="103">
        <v>120</v>
      </c>
      <c r="F38" s="104"/>
      <c r="G38" s="104"/>
      <c r="H38" s="104"/>
      <c r="I38" s="105"/>
      <c r="J38" s="94"/>
      <c r="L38" s="29"/>
      <c r="M38" s="1">
        <v>17</v>
      </c>
      <c r="N38" s="39"/>
      <c r="O38" s="39"/>
      <c r="P38" s="39"/>
      <c r="Q38" s="39"/>
    </row>
    <row r="39" spans="1:17" ht="12.75">
      <c r="A39" s="97"/>
      <c r="B39" s="2" t="s">
        <v>66</v>
      </c>
      <c r="C39" s="2"/>
      <c r="D39" s="55"/>
      <c r="E39" s="95">
        <v>125</v>
      </c>
      <c r="F39" s="104"/>
      <c r="G39" s="104"/>
      <c r="H39" s="104"/>
      <c r="I39" s="105"/>
      <c r="J39" s="85"/>
      <c r="L39" s="29"/>
      <c r="M39" s="1">
        <v>18</v>
      </c>
      <c r="N39" s="39"/>
      <c r="O39" s="39"/>
      <c r="P39" s="39"/>
      <c r="Q39" s="39"/>
    </row>
    <row r="40" spans="1:17" ht="12.75">
      <c r="A40" s="83"/>
      <c r="B40" s="2" t="s">
        <v>67</v>
      </c>
      <c r="C40" s="2"/>
      <c r="D40" s="5"/>
      <c r="E40" s="95">
        <v>130</v>
      </c>
      <c r="F40" s="37"/>
      <c r="G40" s="37"/>
      <c r="H40" s="40"/>
      <c r="I40" s="41"/>
      <c r="J40" s="85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95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</row>
    <row r="42" spans="1:17" ht="12.75">
      <c r="A42" s="97"/>
      <c r="B42" s="2" t="s">
        <v>67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</row>
    <row r="43" spans="1:17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/>
    </row>
    <row r="45" spans="1:12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6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2008-01-16T15:57:31Z</dcterms:modified>
  <cp:category/>
  <cp:version/>
  <cp:contentType/>
  <cp:contentStatus/>
</cp:coreProperties>
</file>