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7580" windowHeight="13005"/>
  </bookViews>
  <sheets>
    <sheet name="HK-D01" sheetId="1" r:id="rId1"/>
  </sheets>
  <definedNames>
    <definedName name="_AvO2" localSheetId="0">'HK-D01'!$C$12</definedName>
    <definedName name="_AvO2">#REF!</definedName>
    <definedName name="ACwvu.Data." localSheetId="0" hidden="1">'HK-D01'!$A$1:$J$42</definedName>
    <definedName name="ACwvu.Fuel." localSheetId="0" hidden="1">'HK-D01'!$E$6:$J$9</definedName>
    <definedName name="ACwvu.Stats." localSheetId="0" hidden="1">'HK-D01'!$A$3:$C$26</definedName>
    <definedName name="Ambient" localSheetId="0">'HK-D01'!$J$7</definedName>
    <definedName name="Ambient">#REF!</definedName>
    <definedName name="AmbientTemperature" localSheetId="0">'HK-D01'!#REF!</definedName>
    <definedName name="AmbientTemperature">#REF!</definedName>
    <definedName name="AvCO">'HK-D01'!$C$13</definedName>
    <definedName name="AvMoisture" localSheetId="0">'HK-D01'!$C$4</definedName>
    <definedName name="AvMoisture">#REF!</definedName>
    <definedName name="BoilWaterLoss" localSheetId="0">'HK-D01'!$C$17</definedName>
    <definedName name="BoilWaterLoss">#REF!</definedName>
    <definedName name="BurnRateDry" localSheetId="0">'HK-D01'!$C$16</definedName>
    <definedName name="BurnRateDry">#REF!</definedName>
    <definedName name="Catch" localSheetId="0">'HK-D01'!$D$38</definedName>
    <definedName name="Catch">#REF!</definedName>
    <definedName name="Circumf">'HK-D01'!$H$30:$H$41</definedName>
    <definedName name="CleanControl" localSheetId="0">'HK-D01'!$B$35:$B$36</definedName>
    <definedName name="CleanControl">#REF!</definedName>
    <definedName name="CM" localSheetId="0">'HK-D01'!$H$12:$H$20</definedName>
    <definedName name="CM">#REF!</definedName>
    <definedName name="CO" localSheetId="0">'HK-D01'!$H$12:$H$20</definedName>
    <definedName name="CO">#REF!</definedName>
    <definedName name="COLoss" localSheetId="0">'HK-D01'!$C$18</definedName>
    <definedName name="COLoss">#REF!</definedName>
    <definedName name="CombEfficPartic" localSheetId="0">'HK-D01'!#REF!</definedName>
    <definedName name="CombEfficPartic">#REF!</definedName>
    <definedName name="CombustEffic" localSheetId="0">'HK-D01'!$C$22</definedName>
    <definedName name="CombustEffic">#REF!</definedName>
    <definedName name="COO" localSheetId="0">'HK-D01'!$I$12:$I$20</definedName>
    <definedName name="COO">#REF!</definedName>
    <definedName name="DATE" localSheetId="0">'HK-D01'!$J$6</definedName>
    <definedName name="DATE">#REF!</definedName>
    <definedName name="Density" localSheetId="0">'HK-D01'!#REF!</definedName>
    <definedName name="Density">#REF!</definedName>
    <definedName name="DilutionFactor" localSheetId="0">'HK-D01'!$C$15</definedName>
    <definedName name="DilutionFactor">#REF!</definedName>
    <definedName name="DirtyControl" localSheetId="0">'HK-D01'!$C$35:$C$36</definedName>
    <definedName name="DirtyControl">#REF!</definedName>
    <definedName name="DryGasLoss" localSheetId="0">'HK-D01'!$C$20</definedName>
    <definedName name="DryGasLoss">#REF!</definedName>
    <definedName name="FiltClean" localSheetId="0">'HK-D01'!$B$29:$B$34</definedName>
    <definedName name="FiltClean">#REF!</definedName>
    <definedName name="FiltDirty" localSheetId="0">'HK-D01'!$C$29:$C$34</definedName>
    <definedName name="FiltDirty">#REF!</definedName>
    <definedName name="FuelConfig" localSheetId="0">'HK-D01'!#REF!</definedName>
    <definedName name="FuelConfig">#REF!</definedName>
    <definedName name="FuelType">'HK-D01'!$G$16</definedName>
    <definedName name="g\kgCondar" localSheetId="0">'HK-D01'!$C$29</definedName>
    <definedName name="g\kgCondar">#REF!</definedName>
    <definedName name="gmKgCO" localSheetId="0">'HK-D01'!$C$25</definedName>
    <definedName name="gmKgCO">#REF!</definedName>
    <definedName name="gmKgCondar" localSheetId="0">'HK-D01'!$C$24</definedName>
    <definedName name="gmKgCondar">#REF!</definedName>
    <definedName name="gmKgM7" localSheetId="0">'HK-D01'!#REF!</definedName>
    <definedName name="gmKgM7">#REF!</definedName>
    <definedName name="HCLoss" localSheetId="0">'HK-D01'!$C$19</definedName>
    <definedName name="HCLoss">#REF!</definedName>
    <definedName name="HTransEffic" localSheetId="0">'HK-D01'!$C$23</definedName>
    <definedName name="HTransEffic">#REF!</definedName>
    <definedName name="KindlingWeight" localSheetId="0">'HK-D01'!$G$18</definedName>
    <definedName name="KindlingWeight">#REF!</definedName>
    <definedName name="Length">'HK-D01'!$I$24:$I$41</definedName>
    <definedName name="Moist" localSheetId="0">'HK-D01'!$C$4</definedName>
    <definedName name="Moist">#REF!</definedName>
    <definedName name="Moisture" localSheetId="0">'HK-D01'!$G$23:$G$42</definedName>
    <definedName name="Moisture">#REF!</definedName>
    <definedName name="NumberOfPieces" localSheetId="0">'HK-D01'!$C$7</definedName>
    <definedName name="NumberOfPieces">#REF!</definedName>
    <definedName name="O2T">#REF!</definedName>
    <definedName name="Ocalc" localSheetId="0">'HK-D01'!$G$13:$G$20</definedName>
    <definedName name="Ocalc">#REF!</definedName>
    <definedName name="Odiff" localSheetId="0">'HK-D01'!$F$21:$G$41</definedName>
    <definedName name="Odiff">#REF!</definedName>
    <definedName name="OO">#REF!</definedName>
    <definedName name="Oxy" localSheetId="0">'HK-D01'!#REF!</definedName>
    <definedName name="Oxy">#REF!</definedName>
    <definedName name="PcNum" localSheetId="0">'HK-D01'!$E$23:$E$31</definedName>
    <definedName name="PcNum">#REF!</definedName>
    <definedName name="PcWt">'HK-D01'!$F$23:$F$42</definedName>
    <definedName name="ppm_CO">'HK-D01'!$G$12</definedName>
    <definedName name="_xlnm.Print_Area" localSheetId="0">'HK-D01'!$A$1:$J$46</definedName>
    <definedName name="RLength" localSheetId="0">'HK-D01'!#REF!</definedName>
    <definedName name="RLength">#REF!</definedName>
    <definedName name="RunLength" localSheetId="0">'HK-D01'!$C$10</definedName>
    <definedName name="RunLength">#REF!</definedName>
    <definedName name="RunNumber" localSheetId="0">'HK-D01'!#REF!</definedName>
    <definedName name="RunNumber">#REF!</definedName>
    <definedName name="SCRATCH" localSheetId="0">'HK-D01'!#REF!</definedName>
    <definedName name="SCRATCH">#REF!</definedName>
    <definedName name="scratch1">'HK-D01'!$O$23:$O$42</definedName>
    <definedName name="ShapeFactor">#REF!</definedName>
    <definedName name="StackTemp">'HK-D01'!$E$12</definedName>
    <definedName name="StackTempFactor" localSheetId="0">'HK-D01'!$C$14</definedName>
    <definedName name="StackTempFactor">#REF!</definedName>
    <definedName name="StartTime" localSheetId="0">'HK-D01'!$I$12</definedName>
    <definedName name="StartTime">#REF!</definedName>
    <definedName name="SurfToVol" localSheetId="0">'HK-D01'!#REF!</definedName>
    <definedName name="SurfToVol">#REF!</definedName>
    <definedName name="Swvu.Data." localSheetId="0" hidden="1">'HK-D01'!$A$1:$J$42</definedName>
    <definedName name="Swvu.Fuel." localSheetId="0" hidden="1">'HK-D01'!$E$6:$J$9</definedName>
    <definedName name="Swvu.Stats." localSheetId="0" hidden="1">'HK-D01'!$A$3:$C$26</definedName>
    <definedName name="System">#REF!</definedName>
    <definedName name="TimeSinceLast" localSheetId="0">'HK-D01'!$G$7</definedName>
    <definedName name="TimeSinceLast">#REF!</definedName>
    <definedName name="TypeFuel" localSheetId="0">'HK-D01'!#REF!</definedName>
    <definedName name="TypeFuel">#REF!</definedName>
    <definedName name="UnburnedFuel">'HK-D01'!$G$19</definedName>
    <definedName name="UnFuel" localSheetId="0">'HK-D01'!$G$19</definedName>
    <definedName name="UnFuel">#REF!</definedName>
    <definedName name="Weight" localSheetId="0">'HK-D01'!$F$23:$F$31</definedName>
    <definedName name="Weight">#REF!</definedName>
    <definedName name="wrn.PMReport." localSheetId="0" hidden="1">{"Data",#N/A,FALSE}</definedName>
    <definedName name="Wt_x_Mois" localSheetId="0">'HK-D01'!$I$24:$I$31</definedName>
    <definedName name="Wt_x_Mois">#REF!</definedName>
    <definedName name="WtFuel" localSheetId="0">'HK-D01'!$C$5</definedName>
    <definedName name="WtFuel">#REF!</definedName>
    <definedName name="WtKindl">'HK-D01'!$G$18</definedName>
    <definedName name="WtMois" localSheetId="0">'HK-D01'!$F$23:$G$31</definedName>
    <definedName name="WtMois">#REF!</definedName>
    <definedName name="wvu.Data." localSheetId="0" hidden="1">{TRUE,TRUE,0.25,-14,481.5,312.75,FALSE,FALSE,FALSE,TRUE,0,1,#N/A,27,#N/A,12.3125,26.7692307692308,1,FALSE,FALSE,3,TRUE,1,FALSE,75,"Swvu.Data.","ACwvu.Data.",1,FALSE,FALSE,0.75,0.75,0.59,0.62,2,"","",FALSE,FALSE,FALSE,FALSE,1,100,#N/A,#N/A,"=R37C4",FALSE,#N/A,#N/A,FALSE,FALSE}</definedName>
    <definedName name="wvu.Fuel." localSheetId="0" hidden="1">{TRUE,TRUE,0.25,-14,481.5,312.75,FALSE,FALSE,FALSE,TRUE,0,1,#N/A,1,#N/A,12.3125,25.5714285714286,1,FALSE,FALSE,3,TRUE,1,FALSE,75,"Swvu.Fuel.","ACwvu.Fuel.",1,FALSE,FALSE,0.75,0.75,0.59,0.62,2,"","Page &amp;p",FALSE,FALSE,FALSE,FALSE,1,100,#N/A,#N/A,"=R37C4",FALSE,#N/A,#N/A,FALSE,FALSE}</definedName>
    <definedName name="wvu.Stats." localSheetId="0" hidden="1">{TRUE,TRUE,0.25,-14,481.5,312.75,FALSE,FALSE,FALSE,TRUE,0,1,#N/A,5,#N/A,12.3125,26,1,FALSE,FALSE,3,TRUE,1,FALSE,75,"Swvu.Stats.","ACwvu.Stats.",1,FALSE,FALSE,0.75,0.75,0.59,0.62,2,"","Page &amp;p",FALSE,FALSE,FALSE,FALSE,1,100,#N/A,#N/A,"=R37C4",FALSE,#N/A,#N/A,FALSE,FALSE}</definedName>
    <definedName name="Z_57BEBCA1_8813_480C_94D7_470CD47A2947_.wvu.PrintArea" localSheetId="0" hidden="1">'HK-D01'!$D$38</definedName>
    <definedName name="Z_82D1A4AE_0247_49B8_BE51_9D95D0C0023D_.wvu.PrintArea" localSheetId="0" hidden="1">'HK-D01'!$D$38</definedName>
    <definedName name="Z_A894F482_78CE_424F_A012_76D0D845968F_.wvu.PrintArea" localSheetId="0" hidden="1">'HK-D01'!$D$38</definedName>
  </definedNames>
  <calcPr calcId="125725"/>
  <customWorkbookViews>
    <customWorkbookView name="Stats (HK-D13 (2))" guid="{DC6B0F98-EE87-44F0-84DF-372F94CA79A5}" maximized="1" xWindow="4" yWindow="11" windowWidth="632" windowHeight="381" activeSheetId="16"/>
    <customWorkbookView name="Stats (HK-D13)" guid="{292FD4C8-5D93-44F7-859F-007BEBDFC2B4}" maximized="1" xWindow="4" yWindow="11" windowWidth="632" windowHeight="381" activeSheetId="15"/>
    <customWorkbookView name="Stats (HK-D12)" guid="{6ED47C45-8B17-407B-A41F-BA0E11C0593A}" maximized="1" xWindow="4" yWindow="11" windowWidth="632" windowHeight="381" activeSheetId="14"/>
    <customWorkbookView name="Stats (HK-D11)" guid="{86412638-A607-4B10-8888-5F021A3B31A4}" maximized="1" xWindow="4" yWindow="11" windowWidth="632" windowHeight="381" activeSheetId="13"/>
    <customWorkbookView name="Stats (HK-D10)" guid="{AAD921C3-C2B6-4B14-B80C-958584CED910}" maximized="1" xWindow="4" yWindow="11" windowWidth="632" windowHeight="381" activeSheetId="12"/>
    <customWorkbookView name="Stats (HK-D09T)" guid="{E03DEBB8-7015-4783-8520-8E613C5792C6}" maximized="1" xWindow="4" yWindow="11" windowWidth="632" windowHeight="381" activeSheetId="11"/>
    <customWorkbookView name="Stats (HK-D09)" guid="{FCB1FA9D-FE78-4233-BA70-EC748DA54063}" maximized="1" xWindow="4" yWindow="11" windowWidth="632" windowHeight="381" activeSheetId="10"/>
    <customWorkbookView name="Stats (HK-D08T)" guid="{3148DC17-DC0C-42D5-A7BD-C3931CAC91A4}" maximized="1" xWindow="4" yWindow="11" windowWidth="632" windowHeight="381" activeSheetId="9"/>
    <customWorkbookView name="Stats (HK-D08)" guid="{8F0FD2B6-0070-41FD-8061-98F2E65D29B6}" maximized="1" xWindow="4" yWindow="11" windowWidth="632" windowHeight="381" activeSheetId="8"/>
    <customWorkbookView name="Stats (HK-D07)" guid="{327037E8-D7B2-4B66-81F4-34324052D69C}" maximized="1" xWindow="4" yWindow="11" windowWidth="632" windowHeight="381" activeSheetId="7"/>
    <customWorkbookView name="Stats (HK-D06)" guid="{097905FA-72AC-4F68-B380-70D1FC56483A}" maximized="1" xWindow="4" yWindow="11" windowWidth="632" windowHeight="381" activeSheetId="6"/>
    <customWorkbookView name="Stats (HK-D05)" guid="{7B4DE5CF-AF70-44C2-9C34-EFC4BEE877E7}" maximized="1" xWindow="4" yWindow="11" windowWidth="632" windowHeight="381" activeSheetId="5"/>
    <customWorkbookView name="Stats (HK-D04)" guid="{3AC3CB62-F189-463C-ADA7-E24A10E5F951}" maximized="1" xWindow="4" yWindow="11" windowWidth="632" windowHeight="381" activeSheetId="4"/>
    <customWorkbookView name="Stats (HK-D03)" guid="{B998B82F-29CB-4D28-BB71-434EB2897D82}" maximized="1" xWindow="4" yWindow="11" windowWidth="632" windowHeight="381" activeSheetId="3"/>
    <customWorkbookView name="Stats (HK-D02)" guid="{B9D889B0-C1D7-4DBB-A4C2-20212223BAB6}" maximized="1" xWindow="4" yWindow="11" windowWidth="632" windowHeight="381" activeSheetId="2"/>
    <customWorkbookView name="Stats (HK-D01)" guid="{57BEBCA1-8813-480C-94D7-470CD47A2947}" maximized="1" xWindow="4" yWindow="11" windowWidth="632" windowHeight="381" activeSheetId="1"/>
    <customWorkbookView name="Fuel (HK-D13 (2))" guid="{8D60D7F9-02A1-4987-8E49-2D5C05EA3BC5}" maximized="1" xWindow="4" yWindow="11" windowWidth="632" windowHeight="381" activeSheetId="16"/>
    <customWorkbookView name="Fuel (HK-D13)" guid="{3D24B270-3811-4E80-A5DB-83B9ADFA84E6}" maximized="1" xWindow="4" yWindow="11" windowWidth="632" windowHeight="381" activeSheetId="15"/>
    <customWorkbookView name="Fuel (HK-D12)" guid="{8A6B39A1-C763-4783-A07E-CEB785398949}" maximized="1" xWindow="4" yWindow="11" windowWidth="632" windowHeight="381" activeSheetId="14"/>
    <customWorkbookView name="Fuel (HK-D11)" guid="{E3D616B3-1BD3-4AE6-8135-98BEA1AE4106}" maximized="1" xWindow="4" yWindow="11" windowWidth="632" windowHeight="381" activeSheetId="13"/>
    <customWorkbookView name="Fuel (HK-D10)" guid="{6CDE46F8-2428-4782-9FDA-032A8728D0B9}" maximized="1" xWindow="4" yWindow="11" windowWidth="632" windowHeight="381" activeSheetId="12"/>
    <customWorkbookView name="Fuel (HK-D09T)" guid="{13073C33-A0B7-4F9A-BE6D-9186CB14DF74}" maximized="1" xWindow="4" yWindow="11" windowWidth="632" windowHeight="381" activeSheetId="11"/>
    <customWorkbookView name="Fuel (HK-D09)" guid="{E8B64CC9-8117-4555-AD88-37422E07D3D2}" maximized="1" xWindow="4" yWindow="11" windowWidth="632" windowHeight="381" activeSheetId="10"/>
    <customWorkbookView name="Fuel (HK-D08T)" guid="{B2DA2AB7-9F8C-4EA8-8EAE-DF27E035B47E}" maximized="1" xWindow="4" yWindow="11" windowWidth="632" windowHeight="381" activeSheetId="9"/>
    <customWorkbookView name="Fuel (HK-D08)" guid="{699FD26D-10F3-48D9-B6B5-07D782BE3127}" maximized="1" xWindow="4" yWindow="11" windowWidth="632" windowHeight="381" activeSheetId="8"/>
    <customWorkbookView name="Fuel (HK-D07)" guid="{3921AB07-47C6-4CEA-935E-5551385236B1}" maximized="1" xWindow="4" yWindow="11" windowWidth="632" windowHeight="381" activeSheetId="7"/>
    <customWorkbookView name="Fuel (HK-D06)" guid="{8B9DE21A-13CA-44FB-B79B-CBE1106C0395}" maximized="1" xWindow="4" yWindow="11" windowWidth="632" windowHeight="381" activeSheetId="6"/>
    <customWorkbookView name="Fuel (HK-D05)" guid="{30879E82-F2A5-4108-A045-DA46E670FAAB}" maximized="1" xWindow="4" yWindow="11" windowWidth="632" windowHeight="381" activeSheetId="5"/>
    <customWorkbookView name="Fuel (HK-D04)" guid="{5B65CC4A-81D2-4CD1-B83C-B40B60D23A46}" maximized="1" xWindow="4" yWindow="11" windowWidth="632" windowHeight="381" activeSheetId="4"/>
    <customWorkbookView name="Fuel (HK-D03)" guid="{12C73786-F793-4665-AA31-B1C5AA620726}" maximized="1" xWindow="4" yWindow="11" windowWidth="632" windowHeight="381" activeSheetId="3"/>
    <customWorkbookView name="Fuel (HK-D02)" guid="{CFED54F5-1024-44C8-9527-290F70B15BE7}" maximized="1" xWindow="4" yWindow="11" windowWidth="632" windowHeight="381" activeSheetId="2"/>
    <customWorkbookView name="Fuel (HK-D01)" guid="{82D1A4AE-0247-49B8-BE51-9D95D0C0023D}" maximized="1" xWindow="4" yWindow="11" windowWidth="632" windowHeight="381" activeSheetId="1"/>
    <customWorkbookView name="Data (HK-D13 (2))" guid="{81CF970F-7D6D-4453-B95F-1BE42828BFE3}" maximized="1" xWindow="4" yWindow="11" windowWidth="632" windowHeight="381" activeSheetId="16"/>
    <customWorkbookView name="Data (HK-D13)" guid="{8E67C8EB-4C25-494D-83FC-FA364D55E994}" maximized="1" xWindow="4" yWindow="11" windowWidth="632" windowHeight="381" activeSheetId="15"/>
    <customWorkbookView name="Data (HK-D12)" guid="{09B146BF-43FD-4615-B7AD-A7E16CD46625}" maximized="1" xWindow="4" yWindow="11" windowWidth="632" windowHeight="381" activeSheetId="14"/>
    <customWorkbookView name="Data (HK-D11)" guid="{C5B4032A-9B42-4886-8379-2312C9979A32}" maximized="1" xWindow="4" yWindow="11" windowWidth="632" windowHeight="381" activeSheetId="13"/>
    <customWorkbookView name="Data (HK-D10)" guid="{133A0234-8036-41B3-AB50-ED5759424BEF}" maximized="1" xWindow="4" yWindow="11" windowWidth="632" windowHeight="381" activeSheetId="12"/>
    <customWorkbookView name="Data (HK-D09T)" guid="{A380D421-2D0B-4F63-8841-9DB24EECB326}" maximized="1" xWindow="4" yWindow="11" windowWidth="632" windowHeight="381" activeSheetId="11"/>
    <customWorkbookView name="Data (HK-D09)" guid="{0FFE71C8-1FFB-4031-A7D6-36D72FAE81F6}" maximized="1" xWindow="4" yWindow="11" windowWidth="632" windowHeight="381" activeSheetId="10"/>
    <customWorkbookView name="Data (HK-D08T)" guid="{80BBA6E1-CCAD-499A-B26B-927C3D3DE8B6}" maximized="1" xWindow="4" yWindow="11" windowWidth="632" windowHeight="381" activeSheetId="9"/>
    <customWorkbookView name="Data (HK-D08)" guid="{D2329482-0A53-4471-80AC-5AF61A353A9D}" maximized="1" xWindow="4" yWindow="11" windowWidth="632" windowHeight="381" activeSheetId="8"/>
    <customWorkbookView name="Data (HK-D07)" guid="{BE0AEC3F-3C7A-4F49-8F7E-329544E22D88}" maximized="1" xWindow="4" yWindow="11" windowWidth="632" windowHeight="381" activeSheetId="7"/>
    <customWorkbookView name="Data (HK-D06)" guid="{FE6A65D8-5CAB-48EB-871D-B1EEF1F51333}" maximized="1" xWindow="4" yWindow="11" windowWidth="632" windowHeight="381" activeSheetId="6"/>
    <customWorkbookView name="Data (HK-D05)" guid="{A2983828-1125-4831-8F9A-F55879F07137}" maximized="1" xWindow="4" yWindow="11" windowWidth="632" windowHeight="381" activeSheetId="5"/>
    <customWorkbookView name="Data (HK-D04)" guid="{5F563D0F-51B5-4151-BC49-2E372850245E}" maximized="1" xWindow="4" yWindow="11" windowWidth="632" windowHeight="381" activeSheetId="4"/>
    <customWorkbookView name="Data (HK-D03)" guid="{2585E155-E5CB-4995-9C0E-B110F8F62508}" maximized="1" xWindow="4" yWindow="11" windowWidth="632" windowHeight="381" activeSheetId="3"/>
    <customWorkbookView name="Data (HK-D02)" guid="{7F38E6CB-5571-4808-9F5D-A8D0AC1F1BF1}" maximized="1" xWindow="4" yWindow="11" windowWidth="632" windowHeight="381" activeSheetId="2"/>
    <customWorkbookView name="Data (HK-D01)" guid="{A894F482-78CE-424F-A012-76D0D845968F}" maximized="1" xWindow="4" yWindow="11" windowWidth="632" windowHeight="381" activeSheetId="1"/>
  </customWorkbookViews>
</workbook>
</file>

<file path=xl/calcChain.xml><?xml version="1.0" encoding="utf-8"?>
<calcChain xmlns="http://schemas.openxmlformats.org/spreadsheetml/2006/main">
  <c r="D31" i="1"/>
  <c r="F45"/>
  <c r="C5"/>
  <c r="C8" s="1"/>
  <c r="O35"/>
  <c r="O36"/>
  <c r="O37"/>
  <c r="O39"/>
  <c r="O40"/>
  <c r="O41"/>
  <c r="O42"/>
  <c r="O24"/>
  <c r="O25"/>
  <c r="O26"/>
  <c r="O27"/>
  <c r="O28"/>
  <c r="O29"/>
  <c r="O30"/>
  <c r="O31"/>
  <c r="O32"/>
  <c r="O33"/>
  <c r="O34"/>
  <c r="O23"/>
  <c r="C17"/>
  <c r="C14"/>
  <c r="C11"/>
  <c r="C13"/>
  <c r="C12"/>
  <c r="C15" s="1"/>
  <c r="C20" s="1"/>
  <c r="C9"/>
  <c r="D29"/>
  <c r="D30"/>
  <c r="D32"/>
  <c r="D33"/>
  <c r="D34"/>
  <c r="D37"/>
  <c r="C6"/>
  <c r="C7"/>
  <c r="O38"/>
  <c r="C23" l="1"/>
  <c r="C25"/>
  <c r="C18" s="1"/>
  <c r="C4"/>
  <c r="C16" s="1"/>
  <c r="D38"/>
  <c r="C21" s="1"/>
  <c r="C24" l="1"/>
  <c r="C19" s="1"/>
  <c r="C22" s="1"/>
  <c r="C26" s="1"/>
</calcChain>
</file>

<file path=xl/comments1.xml><?xml version="1.0" encoding="utf-8"?>
<comments xmlns="http://schemas.openxmlformats.org/spreadsheetml/2006/main">
  <authors>
    <author>Norbert</author>
  </authors>
  <commentList>
    <comment ref="L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<sst xmlns="http://schemas.openxmlformats.org/spreadsheetml/2006/main" count="97" uniqueCount="82">
  <si>
    <t>Instructions:</t>
  </si>
  <si>
    <t>Enter data only into fields that are</t>
  </si>
  <si>
    <t>RUN No.</t>
  </si>
  <si>
    <t>DATE</t>
  </si>
  <si>
    <t>shaded like this box</t>
  </si>
  <si>
    <t>Time since last burn</t>
  </si>
  <si>
    <t>Start Time</t>
  </si>
  <si>
    <t>Weather</t>
  </si>
  <si>
    <t>FUELING</t>
  </si>
  <si>
    <t>StackTemp</t>
  </si>
  <si>
    <t>Fuel Type</t>
  </si>
  <si>
    <t>Kindling Weight</t>
  </si>
  <si>
    <t>Unburned Fuel</t>
  </si>
  <si>
    <t>DETAILED FUEL INFORMATION</t>
  </si>
  <si>
    <t>Piece #</t>
  </si>
  <si>
    <t>Weight</t>
  </si>
  <si>
    <t>Moisture</t>
  </si>
  <si>
    <t>Circumf</t>
  </si>
  <si>
    <t>Length</t>
  </si>
  <si>
    <t>Filter</t>
  </si>
  <si>
    <t>Clean</t>
  </si>
  <si>
    <t>Dirty</t>
  </si>
  <si>
    <t>Wt. of</t>
  </si>
  <si>
    <t>Number</t>
  </si>
  <si>
    <t>Filter Wt.</t>
  </si>
  <si>
    <t>Particulat</t>
  </si>
  <si>
    <t>Ctrl 1</t>
  </si>
  <si>
    <t>Ctrl 2</t>
  </si>
  <si>
    <t>Adjust</t>
  </si>
  <si>
    <t>Total</t>
  </si>
  <si>
    <t>Heater ID</t>
  </si>
  <si>
    <t>Shape</t>
  </si>
  <si>
    <t>Shape key:</t>
  </si>
  <si>
    <t>round</t>
  </si>
  <si>
    <t>half</t>
  </si>
  <si>
    <t>quarter</t>
  </si>
  <si>
    <t>smaller than quarter</t>
  </si>
  <si>
    <t>Number of Pieces</t>
  </si>
  <si>
    <t>Fuel Surface/Vol</t>
  </si>
  <si>
    <t>Av. O2%</t>
  </si>
  <si>
    <t>Av. CO%</t>
  </si>
  <si>
    <t>Stack Dilution Factor</t>
  </si>
  <si>
    <t>Burn Rate  dry kg/hr</t>
  </si>
  <si>
    <t>CO Loss %</t>
  </si>
  <si>
    <t>HC Loss %</t>
  </si>
  <si>
    <t>Dry Gas Loss %</t>
  </si>
  <si>
    <t>g/kg    Condar</t>
  </si>
  <si>
    <t>g/kg    CO</t>
  </si>
  <si>
    <t>Combustion Effic</t>
  </si>
  <si>
    <t>Heat Trans. Effic</t>
  </si>
  <si>
    <t>Overall Efficiency</t>
  </si>
  <si>
    <t>other</t>
  </si>
  <si>
    <t>Average Pc. Wt. lbs</t>
  </si>
  <si>
    <t>Kindling Weight lbs</t>
  </si>
  <si>
    <t>Total Weight lbs</t>
  </si>
  <si>
    <t>Wood Moisture %</t>
  </si>
  <si>
    <t>Run Length hrs</t>
  </si>
  <si>
    <t>Av. Stack Temp F</t>
  </si>
  <si>
    <t>Filter Catch gm</t>
  </si>
  <si>
    <t>Stack Temp Factor</t>
  </si>
  <si>
    <t>ppm CO</t>
  </si>
  <si>
    <t>Boiling of Water Loss%</t>
  </si>
  <si>
    <t>Species</t>
  </si>
  <si>
    <t>Outdoor Temperature</t>
  </si>
  <si>
    <t>Air Temp</t>
  </si>
  <si>
    <t>O2%</t>
  </si>
  <si>
    <t>AVERAGES FROM TESTO TEMPLATE</t>
  </si>
  <si>
    <t>Notes</t>
  </si>
  <si>
    <t>LOPEZ LABS EMISSIONS TEST CALCULATOR</t>
  </si>
  <si>
    <t>Firebox temp, start</t>
  </si>
  <si>
    <t>scratch</t>
  </si>
  <si>
    <t>Revised Jan 26/14</t>
  </si>
  <si>
    <t>wood</t>
  </si>
  <si>
    <t>MHA</t>
  </si>
  <si>
    <t>overcast, still</t>
  </si>
  <si>
    <t>MHA 1822</t>
  </si>
  <si>
    <t>22hrs</t>
  </si>
  <si>
    <t>08.21am</t>
  </si>
  <si>
    <t>maple horizontal 2-3-4-5 WET</t>
  </si>
  <si>
    <t>chimney bleed open</t>
  </si>
  <si>
    <t>maple</t>
  </si>
  <si>
    <t>Horiba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</si>
</sst>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"/>
  </numFmts>
  <fonts count="13">
    <font>
      <sz val="10"/>
      <name val="Helv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sz val="8"/>
      <name val="Helv"/>
    </font>
    <font>
      <sz val="10"/>
      <color indexed="10"/>
      <name val="Helv"/>
    </font>
    <font>
      <b/>
      <sz val="14"/>
      <color indexed="10"/>
      <name val="Helv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Arial"/>
      <family val="2"/>
    </font>
    <font>
      <sz val="10"/>
      <color rgb="FF006100"/>
      <name val="Arial"/>
      <family val="2"/>
    </font>
  </fonts>
  <fills count="8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64"/>
      </patternFill>
    </fill>
    <fill>
      <patternFill patternType="solid">
        <fgColor indexed="42"/>
        <bgColor indexed="23"/>
      </patternFill>
    </fill>
    <fill>
      <patternFill patternType="solid">
        <fgColor indexed="13"/>
        <bgColor indexed="64"/>
      </patternFill>
    </fill>
    <fill>
      <patternFill patternType="solid">
        <fgColor rgb="FFC6EFCE"/>
      </patternFill>
    </fill>
    <fill>
      <gradientFill degree="90">
        <stop position="0">
          <color theme="9" tint="0.59999389629810485"/>
        </stop>
        <stop position="1">
          <color rgb="FFFFFF00"/>
        </stop>
      </gradient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ont="0" applyAlignment="0" applyProtection="0"/>
    <xf numFmtId="0" fontId="12" fillId="6" borderId="0" applyNumberFormat="0" applyBorder="0" applyAlignment="0" applyProtection="0"/>
    <xf numFmtId="1" fontId="1" fillId="0" borderId="0"/>
    <xf numFmtId="1" fontId="1" fillId="0" borderId="0"/>
  </cellStyleXfs>
  <cellXfs count="95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Fill="1" applyBorder="1"/>
    <xf numFmtId="165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Continuous"/>
    </xf>
    <xf numFmtId="1" fontId="1" fillId="0" borderId="6" xfId="0" applyNumberFormat="1" applyFont="1" applyBorder="1" applyAlignment="1">
      <alignment horizontal="center"/>
    </xf>
    <xf numFmtId="165" fontId="1" fillId="0" borderId="6" xfId="0" applyNumberFormat="1" applyFont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18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Continuous"/>
    </xf>
    <xf numFmtId="0" fontId="1" fillId="0" borderId="7" xfId="0" applyFont="1" applyBorder="1" applyAlignment="1">
      <alignment horizontal="centerContinuous"/>
    </xf>
    <xf numFmtId="0" fontId="1" fillId="0" borderId="5" xfId="0" applyFont="1" applyBorder="1"/>
    <xf numFmtId="0" fontId="2" fillId="0" borderId="7" xfId="0" applyFont="1" applyBorder="1" applyAlignment="1">
      <alignment horizontal="left"/>
    </xf>
    <xf numFmtId="0" fontId="1" fillId="2" borderId="0" xfId="0" applyFont="1" applyFill="1"/>
    <xf numFmtId="0" fontId="0" fillId="3" borderId="0" xfId="0" applyFill="1"/>
    <xf numFmtId="165" fontId="1" fillId="4" borderId="4" xfId="0" applyNumberFormat="1" applyFont="1" applyFill="1" applyBorder="1" applyAlignment="1">
      <alignment horizontal="center"/>
    </xf>
    <xf numFmtId="0" fontId="6" fillId="0" borderId="0" xfId="0" applyFont="1"/>
    <xf numFmtId="0" fontId="7" fillId="0" borderId="0" xfId="0" applyFont="1" applyBorder="1"/>
    <xf numFmtId="165" fontId="1" fillId="4" borderId="0" xfId="0" applyNumberFormat="1" applyFont="1" applyFill="1" applyBorder="1" applyAlignment="1">
      <alignment horizontal="center"/>
    </xf>
    <xf numFmtId="0" fontId="1" fillId="0" borderId="6" xfId="0" applyFont="1" applyBorder="1"/>
    <xf numFmtId="0" fontId="1" fillId="0" borderId="8" xfId="0" applyFont="1" applyBorder="1"/>
    <xf numFmtId="0" fontId="2" fillId="5" borderId="1" xfId="0" applyFont="1" applyFill="1" applyBorder="1"/>
    <xf numFmtId="0" fontId="2" fillId="5" borderId="2" xfId="0" applyFont="1" applyFill="1" applyBorder="1"/>
    <xf numFmtId="2" fontId="2" fillId="5" borderId="9" xfId="0" applyNumberFormat="1" applyFont="1" applyFill="1" applyBorder="1" applyAlignment="1">
      <alignment horizontal="center"/>
    </xf>
    <xf numFmtId="0" fontId="2" fillId="5" borderId="6" xfId="0" applyFont="1" applyFill="1" applyBorder="1"/>
    <xf numFmtId="0" fontId="1" fillId="5" borderId="0" xfId="0" applyFont="1" applyFill="1" applyBorder="1"/>
    <xf numFmtId="2" fontId="2" fillId="5" borderId="8" xfId="0" applyNumberFormat="1" applyFont="1" applyFill="1" applyBorder="1" applyAlignment="1">
      <alignment horizontal="center"/>
    </xf>
    <xf numFmtId="0" fontId="2" fillId="5" borderId="3" xfId="0" applyFont="1" applyFill="1" applyBorder="1"/>
    <xf numFmtId="0" fontId="2" fillId="5" borderId="4" xfId="0" applyFont="1" applyFill="1" applyBorder="1"/>
    <xf numFmtId="2" fontId="2" fillId="5" borderId="10" xfId="0" applyNumberFormat="1" applyFont="1" applyFill="1" applyBorder="1" applyAlignment="1">
      <alignment horizontal="center"/>
    </xf>
    <xf numFmtId="0" fontId="1" fillId="2" borderId="0" xfId="0" applyFont="1" applyFill="1" applyBorder="1"/>
    <xf numFmtId="165" fontId="1" fillId="0" borderId="4" xfId="0" applyNumberFormat="1" applyFont="1" applyBorder="1" applyAlignment="1">
      <alignment horizontal="center"/>
    </xf>
    <xf numFmtId="165" fontId="1" fillId="2" borderId="0" xfId="0" applyNumberFormat="1" applyFont="1" applyFill="1" applyBorder="1" applyAlignment="1">
      <alignment horizontal="center"/>
    </xf>
    <xf numFmtId="0" fontId="0" fillId="0" borderId="0" xfId="0" applyFill="1"/>
    <xf numFmtId="165" fontId="1" fillId="0" borderId="0" xfId="0" applyNumberFormat="1" applyFont="1" applyFill="1" applyBorder="1" applyAlignment="1">
      <alignment horizontal="center"/>
    </xf>
    <xf numFmtId="0" fontId="1" fillId="0" borderId="0" xfId="0" applyFont="1" applyFill="1"/>
    <xf numFmtId="0" fontId="1" fillId="7" borderId="0" xfId="0" applyFont="1" applyFill="1" applyBorder="1"/>
    <xf numFmtId="164" fontId="1" fillId="7" borderId="0" xfId="0" applyNumberFormat="1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/>
    </xf>
    <xf numFmtId="2" fontId="1" fillId="7" borderId="0" xfId="0" applyNumberFormat="1" applyFont="1" applyFill="1" applyBorder="1" applyAlignment="1">
      <alignment horizontal="center"/>
    </xf>
    <xf numFmtId="1" fontId="1" fillId="7" borderId="0" xfId="0" applyNumberFormat="1" applyFont="1" applyFill="1" applyBorder="1" applyAlignment="1">
      <alignment horizontal="center"/>
    </xf>
    <xf numFmtId="2" fontId="1" fillId="7" borderId="0" xfId="0" applyNumberFormat="1" applyFont="1" applyFill="1" applyBorder="1" applyAlignment="1" applyProtection="1">
      <alignment horizontal="center"/>
    </xf>
    <xf numFmtId="165" fontId="1" fillId="7" borderId="0" xfId="0" applyNumberFormat="1" applyFont="1" applyFill="1" applyBorder="1" applyAlignment="1">
      <alignment horizontal="left"/>
    </xf>
    <xf numFmtId="165" fontId="1" fillId="7" borderId="0" xfId="0" applyNumberFormat="1" applyFont="1" applyFill="1" applyBorder="1" applyAlignment="1">
      <alignment horizontal="center"/>
    </xf>
    <xf numFmtId="0" fontId="1" fillId="0" borderId="7" xfId="0" applyFont="1" applyBorder="1"/>
    <xf numFmtId="0" fontId="1" fillId="0" borderId="11" xfId="0" applyFont="1" applyBorder="1"/>
    <xf numFmtId="1" fontId="12" fillId="6" borderId="11" xfId="1" applyNumberFormat="1" applyBorder="1" applyAlignment="1">
      <alignment horizontal="center"/>
    </xf>
    <xf numFmtId="165" fontId="12" fillId="6" borderId="1" xfId="1" applyNumberFormat="1" applyBorder="1" applyAlignment="1">
      <alignment horizontal="left"/>
    </xf>
    <xf numFmtId="165" fontId="12" fillId="6" borderId="2" xfId="1" applyNumberFormat="1" applyBorder="1" applyAlignment="1">
      <alignment horizontal="center"/>
    </xf>
    <xf numFmtId="165" fontId="12" fillId="6" borderId="9" xfId="1" applyNumberFormat="1" applyBorder="1" applyAlignment="1">
      <alignment horizontal="center"/>
    </xf>
    <xf numFmtId="165" fontId="12" fillId="6" borderId="3" xfId="1" applyNumberFormat="1" applyBorder="1" applyAlignment="1">
      <alignment horizontal="left"/>
    </xf>
    <xf numFmtId="165" fontId="12" fillId="6" borderId="4" xfId="1" applyNumberFormat="1" applyBorder="1" applyAlignment="1">
      <alignment horizontal="center"/>
    </xf>
    <xf numFmtId="165" fontId="12" fillId="6" borderId="10" xfId="1" applyNumberFormat="1" applyBorder="1" applyAlignment="1">
      <alignment horizontal="center"/>
    </xf>
    <xf numFmtId="0" fontId="12" fillId="6" borderId="0" xfId="1" applyBorder="1" applyAlignment="1">
      <alignment horizontal="center"/>
    </xf>
    <xf numFmtId="14" fontId="12" fillId="6" borderId="11" xfId="1" applyNumberFormat="1" applyBorder="1" applyAlignment="1">
      <alignment horizontal="center"/>
    </xf>
    <xf numFmtId="1" fontId="12" fillId="6" borderId="0" xfId="1" applyNumberFormat="1" applyBorder="1" applyAlignment="1">
      <alignment horizontal="center"/>
    </xf>
    <xf numFmtId="165" fontId="12" fillId="6" borderId="11" xfId="1" applyNumberFormat="1" applyBorder="1" applyAlignment="1">
      <alignment horizontal="center"/>
    </xf>
    <xf numFmtId="0" fontId="12" fillId="6" borderId="0" xfId="1" applyAlignment="1">
      <alignment horizontal="center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2" fontId="12" fillId="6" borderId="0" xfId="1" applyNumberFormat="1" applyBorder="1" applyAlignment="1">
      <alignment horizontal="center"/>
    </xf>
    <xf numFmtId="0" fontId="0" fillId="0" borderId="0" xfId="0" applyBorder="1" applyAlignment="1">
      <alignment horizontal="center"/>
    </xf>
    <xf numFmtId="1" fontId="1" fillId="0" borderId="0" xfId="3" applyBorder="1"/>
    <xf numFmtId="1" fontId="8" fillId="0" borderId="0" xfId="2" applyFont="1" applyBorder="1"/>
    <xf numFmtId="1" fontId="12" fillId="6" borderId="0" xfId="1" applyNumberFormat="1" applyBorder="1" applyAlignment="1">
      <alignment horizontal="left"/>
    </xf>
    <xf numFmtId="165" fontId="12" fillId="6" borderId="0" xfId="1" applyNumberFormat="1" applyBorder="1" applyAlignment="1">
      <alignment horizontal="left"/>
    </xf>
    <xf numFmtId="165" fontId="12" fillId="6" borderId="8" xfId="1" applyNumberFormat="1" applyBorder="1" applyAlignment="1">
      <alignment horizontal="left"/>
    </xf>
    <xf numFmtId="165" fontId="12" fillId="6" borderId="6" xfId="1" applyNumberFormat="1" applyBorder="1" applyAlignment="1">
      <alignment horizontal="left"/>
    </xf>
    <xf numFmtId="165" fontId="12" fillId="6" borderId="4" xfId="1" applyNumberFormat="1" applyBorder="1" applyAlignment="1">
      <alignment horizontal="left"/>
    </xf>
    <xf numFmtId="165" fontId="12" fillId="6" borderId="10" xfId="1" applyNumberFormat="1" applyBorder="1" applyAlignment="1">
      <alignment horizontal="left"/>
    </xf>
    <xf numFmtId="0" fontId="12" fillId="6" borderId="12" xfId="1" applyBorder="1"/>
    <xf numFmtId="164" fontId="12" fillId="6" borderId="7" xfId="1" applyNumberFormat="1" applyBorder="1" applyAlignment="1">
      <alignment horizontal="center"/>
    </xf>
    <xf numFmtId="164" fontId="12" fillId="6" borderId="0" xfId="1" applyNumberFormat="1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left"/>
    </xf>
    <xf numFmtId="165" fontId="1" fillId="0" borderId="5" xfId="0" applyNumberFormat="1" applyFont="1" applyBorder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165" fontId="1" fillId="0" borderId="11" xfId="0" applyNumberFormat="1" applyFont="1" applyBorder="1" applyAlignment="1">
      <alignment horizontal="center"/>
    </xf>
    <xf numFmtId="2" fontId="12" fillId="6" borderId="7" xfId="1" applyNumberFormat="1" applyBorder="1" applyAlignment="1">
      <alignment horizontal="center"/>
    </xf>
    <xf numFmtId="2" fontId="1" fillId="0" borderId="0" xfId="0" applyNumberFormat="1" applyFont="1"/>
    <xf numFmtId="22" fontId="12" fillId="6" borderId="0" xfId="1" applyNumberForma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1" fillId="0" borderId="7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1" fillId="0" borderId="11" xfId="0" applyFont="1" applyBorder="1" applyAlignment="1">
      <alignment horizontal="left"/>
    </xf>
    <xf numFmtId="165" fontId="12" fillId="6" borderId="0" xfId="1" applyNumberFormat="1" applyBorder="1" applyAlignment="1">
      <alignment horizontal="right"/>
    </xf>
  </cellXfs>
  <cellStyles count="4">
    <cellStyle name="Good" xfId="1" builtinId="26"/>
    <cellStyle name="Normal" xfId="0" builtinId="0"/>
    <cellStyle name="Style10" xfId="2"/>
    <cellStyle name="Style7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5"/>
  <sheetViews>
    <sheetView tabSelected="1" workbookViewId="0">
      <selection activeCell="Q28" sqref="Q28"/>
    </sheetView>
  </sheetViews>
  <sheetFormatPr defaultRowHeight="12.75" outlineLevelRow="1" outlineLevelCol="1"/>
  <cols>
    <col min="1" max="1" width="9.140625" style="1" outlineLevel="1"/>
    <col min="2" max="2" width="10.85546875" style="1" customWidth="1" outlineLevel="1"/>
    <col min="3" max="4" width="9.140625" style="1" outlineLevel="1"/>
    <col min="5" max="5" width="9.140625" style="1"/>
    <col min="6" max="6" width="9.140625" style="1" customWidth="1"/>
    <col min="7" max="7" width="9.85546875" style="1" customWidth="1"/>
    <col min="8" max="8" width="9.5703125" style="1" customWidth="1"/>
    <col min="9" max="9" width="11.140625" style="1" customWidth="1"/>
    <col min="10" max="10" width="10.28515625" style="1" bestFit="1" customWidth="1"/>
    <col min="11" max="11" width="9.42578125" style="1" customWidth="1"/>
    <col min="12" max="12" width="7.28515625" style="1" customWidth="1"/>
    <col min="13" max="13" width="6.7109375" style="1" customWidth="1"/>
    <col min="14" max="14" width="6.28515625" style="1" customWidth="1"/>
    <col min="15" max="16384" width="9.140625" style="1"/>
  </cols>
  <sheetData>
    <row r="1" spans="1:17" ht="18" customHeight="1" outlineLevel="1">
      <c r="A1" s="91" t="s">
        <v>68</v>
      </c>
      <c r="B1" s="92"/>
      <c r="C1" s="92"/>
      <c r="D1" s="92"/>
      <c r="E1" s="92"/>
      <c r="F1" s="92"/>
      <c r="G1" s="92"/>
      <c r="H1" s="92"/>
      <c r="I1" s="92"/>
      <c r="J1" s="93"/>
      <c r="K1" s="2"/>
      <c r="L1" s="51" t="s">
        <v>67</v>
      </c>
      <c r="M1" s="18"/>
      <c r="N1" s="52"/>
    </row>
    <row r="2" spans="1:17" outlineLevel="1">
      <c r="A2" s="1" t="s">
        <v>71</v>
      </c>
      <c r="C2" s="20"/>
      <c r="D2" s="20"/>
      <c r="E2" s="20"/>
      <c r="F2" s="20"/>
      <c r="G2" s="20"/>
      <c r="H2" s="2"/>
      <c r="I2" s="2"/>
      <c r="J2" s="2"/>
      <c r="K2"/>
      <c r="L2" s="64">
        <v>1</v>
      </c>
      <c r="M2" s="64">
        <v>46</v>
      </c>
      <c r="N2" s="64">
        <v>91</v>
      </c>
      <c r="O2"/>
      <c r="P2"/>
      <c r="Q2"/>
    </row>
    <row r="3" spans="1:17" ht="19.5" outlineLevel="1">
      <c r="A3" s="19" t="s">
        <v>2</v>
      </c>
      <c r="B3" s="18"/>
      <c r="C3" s="53" t="s">
        <v>75</v>
      </c>
      <c r="D3" s="20"/>
      <c r="E3" s="24" t="s">
        <v>0</v>
      </c>
      <c r="F3" s="23"/>
      <c r="G3" s="54" t="s">
        <v>1</v>
      </c>
      <c r="H3" s="55"/>
      <c r="I3" s="55"/>
      <c r="J3" s="56"/>
      <c r="K3"/>
      <c r="L3" s="64">
        <v>2</v>
      </c>
      <c r="M3" s="64">
        <v>47</v>
      </c>
      <c r="N3" s="64">
        <v>92</v>
      </c>
    </row>
    <row r="4" spans="1:17" outlineLevel="1">
      <c r="A4" s="43" t="s">
        <v>55</v>
      </c>
      <c r="B4" s="43"/>
      <c r="C4" s="44">
        <f>(SUM(scratch1)+WtKindl*15.5)/WtFuel</f>
        <v>31.879516129032258</v>
      </c>
      <c r="D4" s="20"/>
      <c r="E4" s="20"/>
      <c r="F4" s="20"/>
      <c r="G4" s="57" t="s">
        <v>4</v>
      </c>
      <c r="H4" s="58"/>
      <c r="I4" s="58"/>
      <c r="J4" s="59"/>
      <c r="K4"/>
      <c r="L4" s="64">
        <v>3</v>
      </c>
      <c r="M4" s="64">
        <v>48</v>
      </c>
      <c r="N4" s="64">
        <v>93</v>
      </c>
      <c r="O4"/>
      <c r="P4"/>
      <c r="Q4"/>
    </row>
    <row r="5" spans="1:17" outlineLevel="1">
      <c r="A5" s="43" t="s">
        <v>54</v>
      </c>
      <c r="B5" s="43"/>
      <c r="C5" s="44">
        <f>SUM(PcWt)+WtKindl-UnburnedFuel</f>
        <v>62.000000000000007</v>
      </c>
      <c r="D5" s="20"/>
      <c r="K5"/>
      <c r="L5" s="64">
        <v>4</v>
      </c>
      <c r="M5" s="64">
        <v>49</v>
      </c>
      <c r="N5" s="64">
        <v>94</v>
      </c>
    </row>
    <row r="6" spans="1:17" outlineLevel="1">
      <c r="A6" s="43" t="s">
        <v>53</v>
      </c>
      <c r="B6" s="43"/>
      <c r="C6" s="45">
        <f>KindlingWeight</f>
        <v>2</v>
      </c>
      <c r="D6" s="20"/>
      <c r="E6" s="17" t="s">
        <v>30</v>
      </c>
      <c r="F6" s="18"/>
      <c r="G6" s="63" t="s">
        <v>73</v>
      </c>
      <c r="H6" s="17" t="s">
        <v>3</v>
      </c>
      <c r="I6" s="18"/>
      <c r="J6" s="61">
        <v>43146</v>
      </c>
      <c r="K6"/>
      <c r="L6" s="64">
        <v>5</v>
      </c>
      <c r="M6" s="64">
        <v>50</v>
      </c>
      <c r="N6" s="64">
        <v>95</v>
      </c>
    </row>
    <row r="7" spans="1:17" outlineLevel="1">
      <c r="A7" s="43" t="s">
        <v>37</v>
      </c>
      <c r="B7" s="43"/>
      <c r="C7" s="45">
        <f>COUNT(PcWt)</f>
        <v>14</v>
      </c>
      <c r="D7" s="20"/>
      <c r="E7" s="2" t="s">
        <v>5</v>
      </c>
      <c r="F7" s="2"/>
      <c r="G7" s="62" t="s">
        <v>76</v>
      </c>
      <c r="H7" s="14" t="s">
        <v>63</v>
      </c>
      <c r="I7" s="2"/>
      <c r="J7" s="60">
        <v>29</v>
      </c>
      <c r="K7"/>
      <c r="L7" s="64">
        <v>6</v>
      </c>
      <c r="M7" s="64">
        <v>51</v>
      </c>
      <c r="N7" s="64">
        <v>96</v>
      </c>
    </row>
    <row r="8" spans="1:17" outlineLevel="1">
      <c r="A8" s="43" t="s">
        <v>38</v>
      </c>
      <c r="B8" s="43"/>
      <c r="C8" s="46" t="e">
        <f>(AVERAGE(Length)+SUM(Circumf))/(WtFuel-WtKindl)</f>
        <v>#DIV/0!</v>
      </c>
      <c r="D8" s="20"/>
      <c r="E8" s="1" t="s">
        <v>69</v>
      </c>
      <c r="G8" s="62">
        <v>249</v>
      </c>
      <c r="H8" s="21" t="s">
        <v>7</v>
      </c>
      <c r="I8" s="94" t="s">
        <v>74</v>
      </c>
      <c r="J8" s="94"/>
      <c r="K8"/>
      <c r="L8" s="64">
        <v>7</v>
      </c>
      <c r="M8" s="64">
        <v>52</v>
      </c>
      <c r="N8" s="64">
        <v>97</v>
      </c>
    </row>
    <row r="9" spans="1:17" outlineLevel="1">
      <c r="A9" s="43" t="s">
        <v>52</v>
      </c>
      <c r="B9" s="43"/>
      <c r="C9" s="44">
        <f>AVERAGE(PcWt)</f>
        <v>4.2857142857142865</v>
      </c>
      <c r="K9"/>
      <c r="L9" s="64">
        <v>8</v>
      </c>
      <c r="M9" s="64">
        <v>53</v>
      </c>
      <c r="N9" s="64">
        <v>98</v>
      </c>
    </row>
    <row r="10" spans="1:17" ht="14.25" outlineLevel="1">
      <c r="A10" s="43" t="s">
        <v>56</v>
      </c>
      <c r="B10" s="43"/>
      <c r="C10" s="67">
        <v>1.5</v>
      </c>
      <c r="D10" s="20"/>
      <c r="E10" s="88" t="s">
        <v>66</v>
      </c>
      <c r="F10" s="89"/>
      <c r="G10" s="89"/>
      <c r="H10" s="90"/>
      <c r="I10" s="5"/>
      <c r="J10" s="16"/>
      <c r="K10"/>
      <c r="L10" s="64">
        <v>9</v>
      </c>
      <c r="M10" s="64">
        <v>54</v>
      </c>
      <c r="N10" s="64">
        <v>99</v>
      </c>
      <c r="O10" s="80"/>
    </row>
    <row r="11" spans="1:17" outlineLevel="1">
      <c r="A11" s="43" t="s">
        <v>57</v>
      </c>
      <c r="B11" s="43"/>
      <c r="C11" s="47">
        <f>StackTemp</f>
        <v>221.23</v>
      </c>
      <c r="D11" s="20"/>
      <c r="E11" s="66" t="s">
        <v>9</v>
      </c>
      <c r="F11" s="66" t="s">
        <v>65</v>
      </c>
      <c r="G11" s="66" t="s">
        <v>60</v>
      </c>
      <c r="H11" s="1" t="s">
        <v>64</v>
      </c>
      <c r="I11" s="2" t="s">
        <v>6</v>
      </c>
      <c r="J11" s="15"/>
      <c r="L11" s="64">
        <v>10</v>
      </c>
      <c r="M11" s="64">
        <v>55</v>
      </c>
      <c r="N11" s="64">
        <v>100</v>
      </c>
      <c r="P11" s="81"/>
    </row>
    <row r="12" spans="1:17" outlineLevel="1">
      <c r="A12" s="43" t="s">
        <v>39</v>
      </c>
      <c r="B12" s="43"/>
      <c r="C12" s="46">
        <f>F12</f>
        <v>15.36</v>
      </c>
      <c r="D12" s="20"/>
      <c r="E12" s="62">
        <v>221.23</v>
      </c>
      <c r="F12" s="67">
        <v>15.36</v>
      </c>
      <c r="G12" s="79">
        <v>608.5</v>
      </c>
      <c r="H12" s="60"/>
      <c r="I12" s="87" t="s">
        <v>77</v>
      </c>
      <c r="J12" s="2"/>
      <c r="K12"/>
      <c r="L12" s="64">
        <v>11</v>
      </c>
      <c r="M12" s="64">
        <v>56</v>
      </c>
      <c r="N12" s="64">
        <v>101</v>
      </c>
    </row>
    <row r="13" spans="1:17">
      <c r="A13" s="43" t="s">
        <v>40</v>
      </c>
      <c r="B13" s="43"/>
      <c r="C13" s="46">
        <f>AVERAGE(ppm_CO)/10000</f>
        <v>6.0850000000000001E-2</v>
      </c>
      <c r="D13" s="20"/>
      <c r="E13" s="68"/>
      <c r="F13" s="69"/>
      <c r="G13" s="69" t="s">
        <v>81</v>
      </c>
      <c r="H13" s="69"/>
      <c r="I13" s="70"/>
      <c r="J13" s="2"/>
      <c r="K13"/>
      <c r="L13" s="64">
        <v>12</v>
      </c>
      <c r="M13" s="64">
        <v>57</v>
      </c>
      <c r="N13" s="64">
        <v>102</v>
      </c>
    </row>
    <row r="14" spans="1:17">
      <c r="A14" s="43" t="s">
        <v>59</v>
      </c>
      <c r="B14" s="43"/>
      <c r="C14" s="46">
        <f>SQRT(528/(460+StackTemp))</f>
        <v>0.8803798190939609</v>
      </c>
      <c r="D14" s="37"/>
      <c r="E14" s="88" t="s">
        <v>8</v>
      </c>
      <c r="F14" s="89"/>
      <c r="G14" s="89"/>
      <c r="H14" s="89"/>
      <c r="I14" s="89"/>
      <c r="J14" s="90"/>
      <c r="L14" s="64">
        <v>13</v>
      </c>
      <c r="M14" s="64">
        <v>58</v>
      </c>
      <c r="N14" s="64">
        <v>103</v>
      </c>
    </row>
    <row r="15" spans="1:17">
      <c r="A15" s="43" t="s">
        <v>41</v>
      </c>
      <c r="B15" s="43"/>
      <c r="C15" s="48">
        <f>20.9/(20.9-_AvO2)</f>
        <v>3.7725631768953072</v>
      </c>
      <c r="D15" s="20"/>
      <c r="E15" s="20"/>
      <c r="F15" s="20"/>
      <c r="G15" s="20"/>
      <c r="H15" s="26"/>
      <c r="I15" s="2"/>
      <c r="J15" s="27"/>
      <c r="L15" s="64">
        <v>14</v>
      </c>
      <c r="M15" s="64">
        <v>59</v>
      </c>
      <c r="N15" s="64">
        <v>104</v>
      </c>
    </row>
    <row r="16" spans="1:17">
      <c r="A16" s="43" t="s">
        <v>42</v>
      </c>
      <c r="B16" s="43"/>
      <c r="C16" s="46">
        <f>((WtFuel-(UnburnedFuel*(1+AvMoisture/100)))/RunLength)*(1-(AvMoisture/100))/2.2</f>
        <v>12.798393939393938</v>
      </c>
      <c r="D16" s="20"/>
      <c r="E16" s="1" t="s">
        <v>10</v>
      </c>
      <c r="G16" s="77" t="s">
        <v>72</v>
      </c>
      <c r="H16" s="71" t="s">
        <v>78</v>
      </c>
      <c r="I16" s="72"/>
      <c r="J16" s="73"/>
      <c r="L16" s="64">
        <v>15</v>
      </c>
      <c r="M16" s="64">
        <v>60</v>
      </c>
      <c r="N16" s="64">
        <v>105</v>
      </c>
    </row>
    <row r="17" spans="1:15">
      <c r="A17" s="43" t="s">
        <v>61</v>
      </c>
      <c r="B17" s="43"/>
      <c r="C17" s="46">
        <f>(8.05+0.0035*(StackTemp-70))+(2.58+0.00114*StackTemp)</f>
        <v>11.411507200000003</v>
      </c>
      <c r="D17" s="20"/>
      <c r="E17" s="20"/>
      <c r="F17" s="20"/>
      <c r="G17" s="20"/>
      <c r="H17" s="74" t="s">
        <v>79</v>
      </c>
      <c r="I17" s="72"/>
      <c r="J17" s="73"/>
      <c r="L17" s="64">
        <v>16</v>
      </c>
      <c r="M17" s="64">
        <v>61</v>
      </c>
      <c r="N17" s="64">
        <v>106</v>
      </c>
    </row>
    <row r="18" spans="1:15">
      <c r="A18" s="43" t="s">
        <v>43</v>
      </c>
      <c r="B18" s="43"/>
      <c r="C18" s="46">
        <f>gmKgCO*9.75/86</f>
        <v>1.5433270272752078</v>
      </c>
      <c r="D18" s="20"/>
      <c r="E18" s="2" t="s">
        <v>11</v>
      </c>
      <c r="F18" s="2"/>
      <c r="G18" s="85">
        <v>2</v>
      </c>
      <c r="H18" s="74"/>
      <c r="I18" s="72"/>
      <c r="J18" s="73"/>
      <c r="L18" s="64">
        <v>17</v>
      </c>
      <c r="M18" s="64">
        <v>62</v>
      </c>
      <c r="N18" s="64">
        <v>107</v>
      </c>
    </row>
    <row r="19" spans="1:15">
      <c r="A19" s="43" t="s">
        <v>44</v>
      </c>
      <c r="B19" s="43"/>
      <c r="C19" s="46">
        <f>gmKgCondar*33/86</f>
        <v>0.36573690448641982</v>
      </c>
      <c r="D19" s="20"/>
      <c r="E19" s="1" t="s">
        <v>12</v>
      </c>
      <c r="G19" s="78"/>
      <c r="H19" s="57"/>
      <c r="I19" s="75"/>
      <c r="J19" s="76"/>
      <c r="L19" s="64">
        <v>18</v>
      </c>
      <c r="M19" s="64">
        <v>63</v>
      </c>
      <c r="N19" s="64">
        <v>108</v>
      </c>
    </row>
    <row r="20" spans="1:15">
      <c r="A20" s="43" t="s">
        <v>45</v>
      </c>
      <c r="B20" s="43"/>
      <c r="C20" s="46">
        <f>((1.5*DilutionFactor*(StackTemp-70))/8600)*100</f>
        <v>9.9510127193350684</v>
      </c>
      <c r="D20" s="20"/>
      <c r="L20" s="64">
        <v>19</v>
      </c>
      <c r="M20" s="64">
        <v>64</v>
      </c>
      <c r="N20" s="64">
        <v>109</v>
      </c>
    </row>
    <row r="21" spans="1:15">
      <c r="A21" s="49" t="s">
        <v>58</v>
      </c>
      <c r="B21" s="50"/>
      <c r="C21" s="50">
        <f xml:space="preserve"> Catch</f>
        <v>4.3899999999999828E-2</v>
      </c>
      <c r="D21" s="20"/>
      <c r="E21" s="17" t="s">
        <v>13</v>
      </c>
      <c r="F21" s="10"/>
      <c r="G21" s="10"/>
      <c r="H21" s="10"/>
      <c r="I21" s="10"/>
      <c r="J21" s="52"/>
      <c r="L21" s="64">
        <v>20</v>
      </c>
      <c r="M21" s="64">
        <v>65</v>
      </c>
      <c r="N21" s="64">
        <v>110</v>
      </c>
    </row>
    <row r="22" spans="1:15">
      <c r="A22" s="43" t="s">
        <v>48</v>
      </c>
      <c r="B22" s="43"/>
      <c r="C22" s="46">
        <f>100-COLoss-HCLoss</f>
        <v>98.090936068238364</v>
      </c>
      <c r="D22" s="20"/>
      <c r="E22" s="2" t="s">
        <v>14</v>
      </c>
      <c r="F22" s="2" t="s">
        <v>15</v>
      </c>
      <c r="G22" s="2" t="s">
        <v>16</v>
      </c>
      <c r="H22" s="2" t="s">
        <v>18</v>
      </c>
      <c r="I22" s="2" t="s">
        <v>17</v>
      </c>
      <c r="J22" s="2" t="s">
        <v>62</v>
      </c>
      <c r="K22" s="2" t="s">
        <v>31</v>
      </c>
      <c r="L22" s="64">
        <v>21</v>
      </c>
      <c r="M22" s="64">
        <v>66</v>
      </c>
      <c r="N22" s="64">
        <v>111</v>
      </c>
      <c r="O22" s="1" t="s">
        <v>70</v>
      </c>
    </row>
    <row r="23" spans="1:15">
      <c r="A23" s="43" t="s">
        <v>49</v>
      </c>
      <c r="B23" s="43"/>
      <c r="C23" s="46">
        <f>100-DryGasLoss-BoilWaterLoss</f>
        <v>78.637480080664929</v>
      </c>
      <c r="D23" s="20"/>
      <c r="E23" s="65">
        <v>1</v>
      </c>
      <c r="F23" s="67">
        <v>8</v>
      </c>
      <c r="G23" s="67">
        <v>29.1</v>
      </c>
      <c r="H23" s="79">
        <v>16</v>
      </c>
      <c r="I23" s="79"/>
      <c r="J23" s="62" t="s">
        <v>80</v>
      </c>
      <c r="K23" s="62"/>
      <c r="L23" s="64">
        <v>22</v>
      </c>
      <c r="M23" s="64">
        <v>67</v>
      </c>
      <c r="N23" s="64">
        <v>112</v>
      </c>
      <c r="O23" s="1">
        <f t="shared" ref="O23:O42" si="0">PcWt*Moisture</f>
        <v>232.8</v>
      </c>
    </row>
    <row r="24" spans="1:15">
      <c r="A24" s="28" t="s">
        <v>46</v>
      </c>
      <c r="B24" s="29"/>
      <c r="C24" s="30">
        <f>(Catch/RunLength)*3.04*(DilutionFactor)/(0.4*StackTempFactor)</f>
        <v>0.95313253896460914</v>
      </c>
      <c r="D24" s="20"/>
      <c r="E24" s="65">
        <v>2</v>
      </c>
      <c r="F24" s="67">
        <v>7.7</v>
      </c>
      <c r="G24" s="67">
        <v>34</v>
      </c>
      <c r="H24" s="79">
        <v>16</v>
      </c>
      <c r="I24" s="79"/>
      <c r="J24" s="62" t="s">
        <v>80</v>
      </c>
      <c r="K24" s="62"/>
      <c r="L24" s="64">
        <v>23</v>
      </c>
      <c r="M24" s="64">
        <v>68</v>
      </c>
      <c r="N24" s="64">
        <v>113</v>
      </c>
      <c r="O24" s="1">
        <f t="shared" si="0"/>
        <v>261.8</v>
      </c>
    </row>
    <row r="25" spans="1:15">
      <c r="A25" s="31" t="s">
        <v>47</v>
      </c>
      <c r="B25" s="32"/>
      <c r="C25" s="33">
        <f>59.3*AvCO*DilutionFactor</f>
        <v>13.61293583032491</v>
      </c>
      <c r="D25" s="20"/>
      <c r="E25" s="65">
        <v>3</v>
      </c>
      <c r="F25" s="67">
        <v>7</v>
      </c>
      <c r="G25" s="67">
        <v>27</v>
      </c>
      <c r="H25" s="79">
        <v>16</v>
      </c>
      <c r="I25" s="79"/>
      <c r="J25" s="62" t="s">
        <v>80</v>
      </c>
      <c r="K25" s="62"/>
      <c r="L25" s="64">
        <v>24</v>
      </c>
      <c r="M25" s="64">
        <v>69</v>
      </c>
      <c r="N25" s="64">
        <v>114</v>
      </c>
      <c r="O25" s="1">
        <f t="shared" si="0"/>
        <v>189</v>
      </c>
    </row>
    <row r="26" spans="1:15">
      <c r="A26" s="34" t="s">
        <v>50</v>
      </c>
      <c r="B26" s="35"/>
      <c r="C26" s="36">
        <f>HTransEffic*CombustEffic/100</f>
        <v>77.136240311598712</v>
      </c>
      <c r="E26" s="65">
        <v>4</v>
      </c>
      <c r="F26" s="67">
        <v>5.5</v>
      </c>
      <c r="G26" s="67">
        <v>36.200000000000003</v>
      </c>
      <c r="H26" s="79">
        <v>16</v>
      </c>
      <c r="I26" s="79"/>
      <c r="J26" s="62" t="s">
        <v>80</v>
      </c>
      <c r="K26" s="62"/>
      <c r="L26" s="64">
        <v>25</v>
      </c>
      <c r="M26" s="64">
        <v>70</v>
      </c>
      <c r="N26" s="64">
        <v>115</v>
      </c>
      <c r="O26" s="1">
        <f t="shared" si="0"/>
        <v>199.10000000000002</v>
      </c>
    </row>
    <row r="27" spans="1:15">
      <c r="A27" s="6" t="s">
        <v>19</v>
      </c>
      <c r="B27" s="7" t="s">
        <v>20</v>
      </c>
      <c r="C27" s="7" t="s">
        <v>21</v>
      </c>
      <c r="D27" s="7" t="s">
        <v>22</v>
      </c>
      <c r="E27" s="65">
        <v>5</v>
      </c>
      <c r="F27" s="67">
        <v>5.2</v>
      </c>
      <c r="G27" s="67">
        <v>36.200000000000003</v>
      </c>
      <c r="H27" s="79">
        <v>16</v>
      </c>
      <c r="I27" s="79"/>
      <c r="J27" s="62" t="s">
        <v>80</v>
      </c>
      <c r="K27" s="62"/>
      <c r="L27" s="64">
        <v>26</v>
      </c>
      <c r="M27" s="64">
        <v>71</v>
      </c>
      <c r="N27" s="64">
        <v>116</v>
      </c>
      <c r="O27" s="1">
        <f t="shared" si="0"/>
        <v>188.24</v>
      </c>
    </row>
    <row r="28" spans="1:15">
      <c r="A28" s="8" t="s">
        <v>23</v>
      </c>
      <c r="B28" s="9" t="s">
        <v>24</v>
      </c>
      <c r="C28" s="9" t="s">
        <v>24</v>
      </c>
      <c r="D28" s="9" t="s">
        <v>25</v>
      </c>
      <c r="E28" s="65">
        <v>6</v>
      </c>
      <c r="F28" s="67">
        <v>4.2</v>
      </c>
      <c r="G28" s="67">
        <v>36.1</v>
      </c>
      <c r="H28" s="79">
        <v>16</v>
      </c>
      <c r="I28" s="79"/>
      <c r="J28" s="62" t="s">
        <v>80</v>
      </c>
      <c r="K28" s="62"/>
      <c r="L28" s="64">
        <v>27</v>
      </c>
      <c r="M28" s="64">
        <v>72</v>
      </c>
      <c r="N28" s="64">
        <v>117</v>
      </c>
      <c r="O28" s="1">
        <f t="shared" si="0"/>
        <v>151.62</v>
      </c>
    </row>
    <row r="29" spans="1:15">
      <c r="A29" s="11">
        <v>1</v>
      </c>
      <c r="B29" s="25">
        <v>1.0002</v>
      </c>
      <c r="C29" s="25">
        <v>1.0428999999999999</v>
      </c>
      <c r="D29" s="4">
        <f t="shared" ref="D29:D34" si="1">IF(FiltDirty-FiltClean&gt;0,FiltDirty-FiltClean,0)</f>
        <v>4.269999999999996E-2</v>
      </c>
      <c r="E29" s="65">
        <v>7</v>
      </c>
      <c r="F29" s="67">
        <v>4.0999999999999996</v>
      </c>
      <c r="G29" s="67">
        <v>34.299999999999997</v>
      </c>
      <c r="H29" s="79">
        <v>16</v>
      </c>
      <c r="I29" s="79"/>
      <c r="J29" s="62" t="s">
        <v>80</v>
      </c>
      <c r="K29" s="62"/>
      <c r="L29" s="64">
        <v>28</v>
      </c>
      <c r="M29" s="64">
        <v>73</v>
      </c>
      <c r="N29" s="64">
        <v>118</v>
      </c>
      <c r="O29" s="1">
        <f t="shared" si="0"/>
        <v>140.62999999999997</v>
      </c>
    </row>
    <row r="30" spans="1:15">
      <c r="A30" s="11">
        <v>2</v>
      </c>
      <c r="B30" s="25">
        <v>0.99719999999999998</v>
      </c>
      <c r="C30" s="25">
        <v>0.99870000000000003</v>
      </c>
      <c r="D30" s="4">
        <f t="shared" si="1"/>
        <v>1.5000000000000568E-3</v>
      </c>
      <c r="E30" s="65">
        <v>8</v>
      </c>
      <c r="F30" s="67">
        <v>3.8</v>
      </c>
      <c r="G30" s="67">
        <v>30.9</v>
      </c>
      <c r="H30" s="79">
        <v>16</v>
      </c>
      <c r="I30" s="79"/>
      <c r="J30" s="62" t="s">
        <v>80</v>
      </c>
      <c r="K30" s="62"/>
      <c r="L30" s="64">
        <v>29</v>
      </c>
      <c r="M30" s="64">
        <v>74</v>
      </c>
      <c r="N30" s="64">
        <v>119</v>
      </c>
      <c r="O30" s="1">
        <f t="shared" si="0"/>
        <v>117.41999999999999</v>
      </c>
    </row>
    <row r="31" spans="1:15">
      <c r="A31" s="11">
        <v>3</v>
      </c>
      <c r="B31" s="25"/>
      <c r="C31" s="25"/>
      <c r="D31" s="4">
        <f t="shared" si="1"/>
        <v>0</v>
      </c>
      <c r="E31" s="65">
        <v>9</v>
      </c>
      <c r="F31" s="67">
        <v>3.5</v>
      </c>
      <c r="G31" s="67">
        <v>32.5</v>
      </c>
      <c r="H31" s="79">
        <v>16</v>
      </c>
      <c r="I31" s="79"/>
      <c r="J31" s="62" t="s">
        <v>80</v>
      </c>
      <c r="K31" s="62"/>
      <c r="L31" s="64">
        <v>30</v>
      </c>
      <c r="M31" s="64">
        <v>75</v>
      </c>
      <c r="N31" s="64">
        <v>120</v>
      </c>
      <c r="O31" s="1">
        <f t="shared" si="0"/>
        <v>113.75</v>
      </c>
    </row>
    <row r="32" spans="1:15">
      <c r="A32" s="11">
        <v>4</v>
      </c>
      <c r="B32" s="25"/>
      <c r="C32" s="25"/>
      <c r="D32" s="4">
        <f t="shared" si="1"/>
        <v>0</v>
      </c>
      <c r="E32" s="65">
        <v>10</v>
      </c>
      <c r="F32" s="67">
        <v>2.6</v>
      </c>
      <c r="G32" s="67">
        <v>31.8</v>
      </c>
      <c r="H32" s="79">
        <v>16</v>
      </c>
      <c r="I32" s="79"/>
      <c r="J32" s="62" t="s">
        <v>80</v>
      </c>
      <c r="K32" s="62"/>
      <c r="L32" s="64">
        <v>31</v>
      </c>
      <c r="M32" s="64">
        <v>76</v>
      </c>
      <c r="N32" s="64">
        <v>121</v>
      </c>
      <c r="O32" s="1">
        <f t="shared" si="0"/>
        <v>82.68</v>
      </c>
    </row>
    <row r="33" spans="1:15">
      <c r="A33" s="11">
        <v>5</v>
      </c>
      <c r="B33" s="25"/>
      <c r="C33" s="25"/>
      <c r="D33" s="4">
        <f t="shared" si="1"/>
        <v>0</v>
      </c>
      <c r="E33" s="65">
        <v>11</v>
      </c>
      <c r="F33" s="67">
        <v>2.2999999999999998</v>
      </c>
      <c r="G33" s="67">
        <v>34</v>
      </c>
      <c r="H33" s="79">
        <v>16</v>
      </c>
      <c r="I33" s="79"/>
      <c r="J33" s="62" t="s">
        <v>80</v>
      </c>
      <c r="K33" s="62"/>
      <c r="L33" s="64">
        <v>32</v>
      </c>
      <c r="M33" s="64">
        <v>77</v>
      </c>
      <c r="N33" s="64">
        <v>122</v>
      </c>
      <c r="O33" s="1">
        <f t="shared" si="0"/>
        <v>78.199999999999989</v>
      </c>
    </row>
    <row r="34" spans="1:15">
      <c r="A34" s="11">
        <v>6</v>
      </c>
      <c r="B34" s="25"/>
      <c r="C34" s="25"/>
      <c r="D34" s="4">
        <f t="shared" si="1"/>
        <v>0</v>
      </c>
      <c r="E34" s="65">
        <v>12</v>
      </c>
      <c r="F34" s="67">
        <v>2.2000000000000002</v>
      </c>
      <c r="G34" s="67">
        <v>31.1</v>
      </c>
      <c r="H34" s="79">
        <v>16</v>
      </c>
      <c r="I34" s="79"/>
      <c r="J34" s="62" t="s">
        <v>80</v>
      </c>
      <c r="K34" s="62"/>
      <c r="L34" s="64">
        <v>33</v>
      </c>
      <c r="M34" s="64">
        <v>78</v>
      </c>
      <c r="N34" s="64">
        <v>123</v>
      </c>
      <c r="O34" s="1">
        <f t="shared" si="0"/>
        <v>68.42</v>
      </c>
    </row>
    <row r="35" spans="1:15">
      <c r="A35" s="12" t="s">
        <v>26</v>
      </c>
      <c r="B35" s="25">
        <v>1.0169999999999999</v>
      </c>
      <c r="C35" s="25">
        <v>1.0173000000000001</v>
      </c>
      <c r="D35" s="4"/>
      <c r="E35" s="65">
        <v>13</v>
      </c>
      <c r="F35" s="67">
        <v>2.2000000000000002</v>
      </c>
      <c r="G35" s="67">
        <v>32.6</v>
      </c>
      <c r="H35" s="79">
        <v>16</v>
      </c>
      <c r="I35" s="79"/>
      <c r="J35" s="62" t="s">
        <v>80</v>
      </c>
      <c r="K35" s="62"/>
      <c r="L35" s="64">
        <v>34</v>
      </c>
      <c r="M35" s="64">
        <v>79</v>
      </c>
      <c r="N35" s="64">
        <v>124</v>
      </c>
      <c r="O35" s="1">
        <f t="shared" si="0"/>
        <v>71.720000000000013</v>
      </c>
    </row>
    <row r="36" spans="1:15">
      <c r="A36" s="13" t="s">
        <v>27</v>
      </c>
      <c r="B36" s="22">
        <v>0</v>
      </c>
      <c r="C36" s="22">
        <v>0</v>
      </c>
      <c r="D36" s="38"/>
      <c r="E36" s="65">
        <v>14</v>
      </c>
      <c r="F36" s="67">
        <v>1.7</v>
      </c>
      <c r="G36" s="67">
        <v>29.5</v>
      </c>
      <c r="H36" s="79">
        <v>16</v>
      </c>
      <c r="I36" s="79"/>
      <c r="J36" s="62" t="s">
        <v>80</v>
      </c>
      <c r="K36" s="62"/>
      <c r="L36" s="64">
        <v>35</v>
      </c>
      <c r="M36" s="64">
        <v>80</v>
      </c>
      <c r="N36" s="64">
        <v>125</v>
      </c>
      <c r="O36" s="1">
        <f t="shared" si="0"/>
        <v>50.15</v>
      </c>
    </row>
    <row r="37" spans="1:15">
      <c r="A37" s="39"/>
      <c r="B37" s="4" t="s">
        <v>28</v>
      </c>
      <c r="C37" s="4"/>
      <c r="D37" s="4">
        <f>+COUNT(FiltClean)*(AVERAGE(CleanControl)-AVERAGE(DirtyControl))</f>
        <v>-3.00000000000189E-4</v>
      </c>
      <c r="E37" s="65">
        <v>15</v>
      </c>
      <c r="L37" s="64">
        <v>36</v>
      </c>
      <c r="M37" s="64">
        <v>81</v>
      </c>
      <c r="N37" s="64">
        <v>126</v>
      </c>
      <c r="O37" s="1">
        <f t="shared" si="0"/>
        <v>0</v>
      </c>
    </row>
    <row r="38" spans="1:15">
      <c r="A38" s="39"/>
      <c r="B38" s="83" t="s">
        <v>29</v>
      </c>
      <c r="C38" s="82"/>
      <c r="D38" s="84">
        <f>SUM(D29:D34)+D37</f>
        <v>4.3899999999999828E-2</v>
      </c>
      <c r="E38" s="65">
        <v>16</v>
      </c>
      <c r="L38" s="64">
        <v>37</v>
      </c>
      <c r="M38" s="64">
        <v>82</v>
      </c>
      <c r="N38" s="64">
        <v>127</v>
      </c>
      <c r="O38" s="1">
        <f t="shared" si="0"/>
        <v>0</v>
      </c>
    </row>
    <row r="39" spans="1:15">
      <c r="A39" s="40"/>
      <c r="B39" s="3"/>
      <c r="C39" s="3"/>
      <c r="D39" s="41"/>
      <c r="E39" s="65">
        <v>17</v>
      </c>
      <c r="L39" s="64">
        <v>38</v>
      </c>
      <c r="M39" s="64">
        <v>83</v>
      </c>
      <c r="N39" s="64">
        <v>128</v>
      </c>
      <c r="O39" s="1">
        <f t="shared" si="0"/>
        <v>0</v>
      </c>
    </row>
    <row r="40" spans="1:15">
      <c r="A40" s="42"/>
      <c r="B40" s="42"/>
      <c r="C40" s="42"/>
      <c r="D40" s="42"/>
      <c r="E40" s="65">
        <v>18</v>
      </c>
      <c r="F40" s="67"/>
      <c r="G40" s="67"/>
      <c r="H40" s="79"/>
      <c r="I40" s="79"/>
      <c r="J40" s="62"/>
      <c r="K40" s="62"/>
      <c r="L40" s="64">
        <v>39</v>
      </c>
      <c r="M40" s="64">
        <v>84</v>
      </c>
      <c r="N40" s="64">
        <v>129</v>
      </c>
      <c r="O40" s="1">
        <f t="shared" si="0"/>
        <v>0</v>
      </c>
    </row>
    <row r="41" spans="1:15">
      <c r="A41" s="42"/>
      <c r="B41" s="42"/>
      <c r="C41" s="42"/>
      <c r="D41" s="42"/>
      <c r="E41" s="65">
        <v>19</v>
      </c>
      <c r="F41" s="67"/>
      <c r="G41" s="67"/>
      <c r="H41" s="79"/>
      <c r="I41" s="79"/>
      <c r="J41" s="62"/>
      <c r="K41" s="62"/>
      <c r="L41" s="64">
        <v>40</v>
      </c>
      <c r="M41" s="64">
        <v>85</v>
      </c>
      <c r="N41" s="64">
        <v>130</v>
      </c>
      <c r="O41" s="1">
        <f t="shared" si="0"/>
        <v>0</v>
      </c>
    </row>
    <row r="42" spans="1:15">
      <c r="A42" s="42"/>
      <c r="B42" s="42"/>
      <c r="C42" s="42"/>
      <c r="D42" s="42"/>
      <c r="E42" s="65">
        <v>20</v>
      </c>
      <c r="F42" s="67"/>
      <c r="G42" s="67"/>
      <c r="H42" s="79"/>
      <c r="I42" s="79"/>
      <c r="J42" s="62"/>
      <c r="K42" s="62"/>
      <c r="L42" s="64">
        <v>41</v>
      </c>
      <c r="M42" s="64">
        <v>86</v>
      </c>
      <c r="N42" s="64">
        <v>131</v>
      </c>
      <c r="O42" s="1">
        <f t="shared" si="0"/>
        <v>0</v>
      </c>
    </row>
    <row r="43" spans="1:15">
      <c r="A43" s="40"/>
      <c r="B43" s="40"/>
      <c r="C43" s="40"/>
      <c r="D43" s="40"/>
      <c r="G43" t="s">
        <v>32</v>
      </c>
      <c r="H43" s="1">
        <v>1</v>
      </c>
      <c r="I43" s="1" t="s">
        <v>33</v>
      </c>
      <c r="L43" s="64">
        <v>42</v>
      </c>
      <c r="M43" s="64">
        <v>87</v>
      </c>
      <c r="N43" s="64">
        <v>132</v>
      </c>
    </row>
    <row r="44" spans="1:15">
      <c r="A44" s="42"/>
      <c r="B44" s="40"/>
      <c r="C44" s="40"/>
      <c r="D44" s="40"/>
      <c r="F44"/>
      <c r="H44" s="1">
        <v>2</v>
      </c>
      <c r="I44" s="1" t="s">
        <v>34</v>
      </c>
      <c r="L44" s="64">
        <v>43</v>
      </c>
      <c r="M44" s="64">
        <v>88</v>
      </c>
      <c r="N44" s="64">
        <v>133</v>
      </c>
    </row>
    <row r="45" spans="1:15">
      <c r="A45" s="42"/>
      <c r="B45" s="40"/>
      <c r="C45" s="40"/>
      <c r="D45" s="40"/>
      <c r="E45" s="1" t="s">
        <v>29</v>
      </c>
      <c r="F45" s="86">
        <f>SUM(F23:F36)</f>
        <v>60.000000000000007</v>
      </c>
      <c r="H45" s="1">
        <v>3</v>
      </c>
      <c r="I45" s="1" t="s">
        <v>35</v>
      </c>
      <c r="L45" s="64">
        <v>44</v>
      </c>
      <c r="M45" s="64">
        <v>89</v>
      </c>
      <c r="N45" s="64">
        <v>134</v>
      </c>
    </row>
    <row r="46" spans="1:15">
      <c r="A46" s="42"/>
      <c r="B46" s="40"/>
      <c r="C46" s="40"/>
      <c r="D46" s="40"/>
      <c r="F46"/>
      <c r="H46" s="1">
        <v>4</v>
      </c>
      <c r="I46" s="1" t="s">
        <v>36</v>
      </c>
      <c r="L46" s="64">
        <v>45</v>
      </c>
      <c r="M46" s="64">
        <v>90</v>
      </c>
      <c r="N46" s="64">
        <v>135</v>
      </c>
    </row>
    <row r="47" spans="1:15">
      <c r="A47" s="42"/>
      <c r="B47" s="42"/>
      <c r="C47" s="42"/>
      <c r="D47" s="42"/>
      <c r="H47" s="1">
        <v>5</v>
      </c>
      <c r="I47" s="1" t="s">
        <v>51</v>
      </c>
    </row>
    <row r="50" spans="1:8">
      <c r="A50" s="2"/>
      <c r="B50" s="2"/>
      <c r="C50" s="2"/>
      <c r="D50" s="2"/>
    </row>
    <row r="51" spans="1:8">
      <c r="A51" s="2"/>
      <c r="B51" s="2"/>
      <c r="C51" s="2"/>
      <c r="D51" s="2"/>
    </row>
    <row r="52" spans="1:8">
      <c r="A52" s="2"/>
      <c r="B52" s="2"/>
      <c r="C52" s="2"/>
      <c r="D52" s="2"/>
    </row>
    <row r="53" spans="1:8">
      <c r="A53" s="2"/>
      <c r="B53" s="2"/>
      <c r="C53" s="2"/>
      <c r="D53" s="2"/>
    </row>
    <row r="54" spans="1:8">
      <c r="A54" s="2"/>
      <c r="B54" s="2"/>
      <c r="C54" s="2"/>
      <c r="D54" s="2"/>
    </row>
    <row r="55" spans="1:8">
      <c r="A55" s="2"/>
      <c r="B55" s="2"/>
      <c r="C55" s="2"/>
      <c r="D55" s="2"/>
      <c r="E55" s="2"/>
      <c r="F55" s="2"/>
      <c r="G55" s="2"/>
      <c r="H55" s="2"/>
    </row>
  </sheetData>
  <customSheetViews>
    <customSheetView guid="{57BEBCA1-8813-480C-94D7-470CD47A2947}" scale="75" showPageBreaks="1" showGridLines="0" showRowCol="0" showRuler="0" topLeftCell="A5">
      <selection activeCell="A3" sqref="A3:C25"/>
      <pageMargins left="0.75" right="0.75" top="0.59" bottom="0.62" header="0.5" footer="0.5"/>
      <pageSetup orientation="landscape" horizontalDpi="4294967292" verticalDpi="4294967292" copies="0"/>
      <headerFooter alignWithMargins="0">
        <oddHeader>&amp;C&amp;F&amp;R&amp;D  &amp;T</oddHeader>
        <oddFooter>Page &amp;p</oddFooter>
      </headerFooter>
    </customSheetView>
    <customSheetView guid="{82D1A4AE-0247-49B8-BE51-9D95D0C0023D}" scale="75" showPageBreaks="1" showGridLines="0" showRowCol="0" showRuler="0">
      <selection activeCell="E3" sqref="E3:J9"/>
      <pageMargins left="0.75" right="0.75" top="0.59" bottom="0.62" header="0.5" footer="0.5"/>
      <pageSetup orientation="landscape" horizontalDpi="4294967292" verticalDpi="4294967292" copies="0"/>
      <headerFooter alignWithMargins="0">
        <oddHeader>&amp;C&amp;F&amp;R&amp;D  &amp;T</oddHeader>
        <oddFooter>Page &amp;p</oddFooter>
      </headerFooter>
    </customSheetView>
    <customSheetView guid="{A894F482-78CE-424F-A012-76D0D845968F}" scale="75" showGridLines="0" showRowCol="0" showRuler="0" topLeftCell="A27">
      <selection sqref="A1:J42"/>
      <pageMargins left="0.75" right="0.75" top="0.59" bottom="0.62" header="0.5" footer="0.5"/>
      <pageSetup orientation="landscape" horizontalDpi="4294967292" verticalDpi="4294967292" copies="0"/>
      <headerFooter alignWithMargins="0">
        <oddHeader>&amp;C&amp;F&amp;R&amp;D  &amp;T</oddHeader>
      </headerFooter>
    </customSheetView>
  </customSheetViews>
  <mergeCells count="4">
    <mergeCell ref="E14:J14"/>
    <mergeCell ref="A1:J1"/>
    <mergeCell ref="I8:J8"/>
    <mergeCell ref="E10:H10"/>
  </mergeCells>
  <phoneticPr fontId="5" type="noConversion"/>
  <printOptions horizontalCentered="1" verticalCentered="1" gridLines="1" gridLinesSet="0"/>
  <pageMargins left="0.75" right="0.75" top="0.59" bottom="0.62" header="0.5" footer="0.5"/>
  <pageSetup scale="90" orientation="portrait" verticalDpi="4294967292" r:id="rId1"/>
  <headerFooter alignWithMargins="0">
    <oddHeader>&amp;C&amp;F&amp;R&amp;D  &amp;T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50</vt:i4>
      </vt:variant>
    </vt:vector>
  </HeadingPairs>
  <TitlesOfParts>
    <vt:vector size="51" baseType="lpstr">
      <vt:lpstr>HK-D01</vt:lpstr>
      <vt:lpstr>'HK-D01'!_AvO2</vt:lpstr>
      <vt:lpstr>'HK-D01'!Ambient</vt:lpstr>
      <vt:lpstr>AvCO</vt:lpstr>
      <vt:lpstr>'HK-D01'!AvMoisture</vt:lpstr>
      <vt:lpstr>'HK-D01'!BoilWaterLoss</vt:lpstr>
      <vt:lpstr>'HK-D01'!BurnRateDry</vt:lpstr>
      <vt:lpstr>'HK-D01'!Catch</vt:lpstr>
      <vt:lpstr>Circumf</vt:lpstr>
      <vt:lpstr>'HK-D01'!CleanControl</vt:lpstr>
      <vt:lpstr>'HK-D01'!CM</vt:lpstr>
      <vt:lpstr>'HK-D01'!CO</vt:lpstr>
      <vt:lpstr>'HK-D01'!COLoss</vt:lpstr>
      <vt:lpstr>'HK-D01'!CombustEffic</vt:lpstr>
      <vt:lpstr>'HK-D01'!COO</vt:lpstr>
      <vt:lpstr>'HK-D01'!DATE</vt:lpstr>
      <vt:lpstr>'HK-D01'!DilutionFactor</vt:lpstr>
      <vt:lpstr>'HK-D01'!DirtyControl</vt:lpstr>
      <vt:lpstr>'HK-D01'!DryGasLoss</vt:lpstr>
      <vt:lpstr>'HK-D01'!FiltClean</vt:lpstr>
      <vt:lpstr>'HK-D01'!FiltDirty</vt:lpstr>
      <vt:lpstr>FuelType</vt:lpstr>
      <vt:lpstr>'HK-D01'!g\kgCondar</vt:lpstr>
      <vt:lpstr>'HK-D01'!gmKgCO</vt:lpstr>
      <vt:lpstr>'HK-D01'!gmKgCondar</vt:lpstr>
      <vt:lpstr>'HK-D01'!HCLoss</vt:lpstr>
      <vt:lpstr>'HK-D01'!HTransEffic</vt:lpstr>
      <vt:lpstr>'HK-D01'!KindlingWeight</vt:lpstr>
      <vt:lpstr>Length</vt:lpstr>
      <vt:lpstr>'HK-D01'!Moist</vt:lpstr>
      <vt:lpstr>'HK-D01'!Moisture</vt:lpstr>
      <vt:lpstr>'HK-D01'!NumberOfPieces</vt:lpstr>
      <vt:lpstr>'HK-D01'!Ocalc</vt:lpstr>
      <vt:lpstr>'HK-D01'!Odiff</vt:lpstr>
      <vt:lpstr>'HK-D01'!PcNum</vt:lpstr>
      <vt:lpstr>PcWt</vt:lpstr>
      <vt:lpstr>ppm_CO</vt:lpstr>
      <vt:lpstr>'HK-D01'!Print_Area</vt:lpstr>
      <vt:lpstr>'HK-D01'!RunLength</vt:lpstr>
      <vt:lpstr>scratch1</vt:lpstr>
      <vt:lpstr>StackTemp</vt:lpstr>
      <vt:lpstr>'HK-D01'!StackTempFactor</vt:lpstr>
      <vt:lpstr>'HK-D01'!StartTime</vt:lpstr>
      <vt:lpstr>'HK-D01'!TimeSinceLast</vt:lpstr>
      <vt:lpstr>UnburnedFuel</vt:lpstr>
      <vt:lpstr>'HK-D01'!UnFuel</vt:lpstr>
      <vt:lpstr>'HK-D01'!Weight</vt:lpstr>
      <vt:lpstr>'HK-D01'!Wt_x_Mois</vt:lpstr>
      <vt:lpstr>'HK-D01'!WtFuel</vt:lpstr>
      <vt:lpstr>WtKindl</vt:lpstr>
      <vt:lpstr>'HK-D01'!WtMois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HP User</cp:lastModifiedBy>
  <cp:lastPrinted>2010-01-15T18:52:17Z</cp:lastPrinted>
  <dcterms:created xsi:type="dcterms:W3CDTF">2005-03-05T21:24:09Z</dcterms:created>
  <dcterms:modified xsi:type="dcterms:W3CDTF">2018-02-15T19:56:45Z</dcterms:modified>
</cp:coreProperties>
</file>