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Data (HK-D01)" guid="{A894F482-78CE-424F-A012-76D0D845968F}" maximized="1" xWindow="4" yWindow="11" windowWidth="632" windowHeight="381" activeSheetId="1"/>
    <customWorkbookView name="Data (HK-D02)" guid="{7F38E6CB-5571-4808-9F5D-A8D0AC1F1BF1}" maximized="1" xWindow="4" yWindow="11" windowWidth="632" windowHeight="381" activeSheetId="2"/>
    <customWorkbookView name="Data (HK-D03)" guid="{2585E155-E5CB-4995-9C0E-B110F8F62508}" maximized="1" xWindow="4" yWindow="11" windowWidth="632" windowHeight="381" activeSheetId="3"/>
    <customWorkbookView name="Data (HK-D04)" guid="{5F563D0F-51B5-4151-BC49-2E372850245E}" maximized="1" xWindow="4" yWindow="11" windowWidth="632" windowHeight="381" activeSheetId="4"/>
    <customWorkbookView name="Data (HK-D05)" guid="{A2983828-1125-4831-8F9A-F55879F07137}" maximized="1" xWindow="4" yWindow="11" windowWidth="632" windowHeight="381" activeSheetId="5"/>
    <customWorkbookView name="Data (HK-D06)" guid="{FE6A65D8-5CAB-48EB-871D-B1EEF1F51333}" maximized="1" xWindow="4" yWindow="11" windowWidth="632" windowHeight="381" activeSheetId="6"/>
    <customWorkbookView name="Data (HK-D07)" guid="{BE0AEC3F-3C7A-4F49-8F7E-329544E22D88}" maximized="1" xWindow="4" yWindow="11" windowWidth="632" windowHeight="381" activeSheetId="7"/>
    <customWorkbookView name="Data (HK-D08)" guid="{D2329482-0A53-4471-80AC-5AF61A353A9D}" maximized="1" xWindow="4" yWindow="11" windowWidth="632" windowHeight="381" activeSheetId="8"/>
    <customWorkbookView name="Data (HK-D08T)" guid="{80BBA6E1-CCAD-499A-B26B-927C3D3DE8B6}" maximized="1" xWindow="4" yWindow="11" windowWidth="632" windowHeight="381" activeSheetId="9"/>
    <customWorkbookView name="Data (HK-D09)" guid="{0FFE71C8-1FFB-4031-A7D6-36D72FAE81F6}" maximized="1" xWindow="4" yWindow="11" windowWidth="632" windowHeight="381" activeSheetId="10"/>
    <customWorkbookView name="Data (HK-D09T)" guid="{A380D421-2D0B-4F63-8841-9DB24EECB326}" maximized="1" xWindow="4" yWindow="11" windowWidth="632" windowHeight="381" activeSheetId="11"/>
    <customWorkbookView name="Data (HK-D10)" guid="{133A0234-8036-41B3-AB50-ED5759424BEF}" maximized="1" xWindow="4" yWindow="11" windowWidth="632" windowHeight="381" activeSheetId="12"/>
    <customWorkbookView name="Data (HK-D11)" guid="{C5B4032A-9B42-4886-8379-2312C9979A32}" maximized="1" xWindow="4" yWindow="11" windowWidth="632" windowHeight="381" activeSheetId="13"/>
    <customWorkbookView name="Data (HK-D12)" guid="{09B146BF-43FD-4615-B7AD-A7E16CD46625}" maximized="1" xWindow="4" yWindow="11" windowWidth="632" windowHeight="381" activeSheetId="14"/>
    <customWorkbookView name="Data (HK-D13)" guid="{8E67C8EB-4C25-494D-83FC-FA364D55E994}" maximized="1" xWindow="4" yWindow="11" windowWidth="632" windowHeight="381" activeSheetId="15"/>
    <customWorkbookView name="Data (HK-D13 (2))" guid="{81CF970F-7D6D-4453-B95F-1BE42828BFE3}" maximized="1" xWindow="4" yWindow="11" windowWidth="632" windowHeight="381" activeSheetId="16"/>
    <customWorkbookView name="Fuel (HK-D01)" guid="{82D1A4AE-0247-49B8-BE51-9D95D0C0023D}" maximized="1" xWindow="4" yWindow="11" windowWidth="632" windowHeight="381" activeSheetId="1"/>
    <customWorkbookView name="Fuel (HK-D02)" guid="{CFED54F5-1024-44C8-9527-290F70B15BE7}" maximized="1" xWindow="4" yWindow="11" windowWidth="632" windowHeight="381" activeSheetId="2"/>
    <customWorkbookView name="Fuel (HK-D03)" guid="{12C73786-F793-4665-AA31-B1C5AA620726}" maximized="1" xWindow="4" yWindow="11" windowWidth="632" windowHeight="381" activeSheetId="3"/>
    <customWorkbookView name="Fuel (HK-D04)" guid="{5B65CC4A-81D2-4CD1-B83C-B40B60D23A46}" maximized="1" xWindow="4" yWindow="11" windowWidth="632" windowHeight="381" activeSheetId="4"/>
    <customWorkbookView name="Fuel (HK-D05)" guid="{30879E82-F2A5-4108-A045-DA46E670FAAB}" maximized="1" xWindow="4" yWindow="11" windowWidth="632" windowHeight="381" activeSheetId="5"/>
    <customWorkbookView name="Fuel (HK-D06)" guid="{8B9DE21A-13CA-44FB-B79B-CBE1106C0395}" maximized="1" xWindow="4" yWindow="11" windowWidth="632" windowHeight="381" activeSheetId="6"/>
    <customWorkbookView name="Fuel (HK-D07)" guid="{3921AB07-47C6-4CEA-935E-5551385236B1}" maximized="1" xWindow="4" yWindow="11" windowWidth="632" windowHeight="381" activeSheetId="7"/>
    <customWorkbookView name="Fuel (HK-D08)" guid="{699FD26D-10F3-48D9-B6B5-07D782BE3127}" maximized="1" xWindow="4" yWindow="11" windowWidth="632" windowHeight="381" activeSheetId="8"/>
    <customWorkbookView name="Fuel (HK-D08T)" guid="{B2DA2AB7-9F8C-4EA8-8EAE-DF27E035B47E}" maximized="1" xWindow="4" yWindow="11" windowWidth="632" windowHeight="381" activeSheetId="9"/>
    <customWorkbookView name="Fuel (HK-D09)" guid="{E8B64CC9-8117-4555-AD88-37422E07D3D2}" maximized="1" xWindow="4" yWindow="11" windowWidth="632" windowHeight="381" activeSheetId="10"/>
    <customWorkbookView name="Fuel (HK-D09T)" guid="{13073C33-A0B7-4F9A-BE6D-9186CB14DF74}" maximized="1" xWindow="4" yWindow="11" windowWidth="632" windowHeight="381" activeSheetId="11"/>
    <customWorkbookView name="Fuel (HK-D10)" guid="{6CDE46F8-2428-4782-9FDA-032A8728D0B9}" maximized="1" xWindow="4" yWindow="11" windowWidth="632" windowHeight="381" activeSheetId="12"/>
    <customWorkbookView name="Fuel (HK-D11)" guid="{E3D616B3-1BD3-4AE6-8135-98BEA1AE4106}" maximized="1" xWindow="4" yWindow="11" windowWidth="632" windowHeight="381" activeSheetId="13"/>
    <customWorkbookView name="Fuel (HK-D12)" guid="{8A6B39A1-C763-4783-A07E-CEB785398949}" maximized="1" xWindow="4" yWindow="11" windowWidth="632" windowHeight="381" activeSheetId="14"/>
    <customWorkbookView name="Fuel (HK-D13)" guid="{3D24B270-3811-4E80-A5DB-83B9ADFA84E6}" maximized="1" xWindow="4" yWindow="11" windowWidth="632" windowHeight="381" activeSheetId="15"/>
    <customWorkbookView name="Fuel (HK-D13 (2))" guid="{8D60D7F9-02A1-4987-8E49-2D5C05EA3BC5}" maximized="1" xWindow="4" yWindow="11" windowWidth="632" windowHeight="381" activeSheetId="16"/>
    <customWorkbookView name="Stats (HK-D01)" guid="{57BEBCA1-8813-480C-94D7-470CD47A2947}" maximized="1" xWindow="4" yWindow="11" windowWidth="632" windowHeight="381" activeSheetId="1"/>
    <customWorkbookView name="Stats (HK-D02)" guid="{B9D889B0-C1D7-4DBB-A4C2-20212223BAB6}" maximized="1" xWindow="4" yWindow="11" windowWidth="632" windowHeight="381" activeSheetId="2"/>
    <customWorkbookView name="Stats (HK-D03)" guid="{B998B82F-29CB-4D28-BB71-434EB2897D82}" maximized="1" xWindow="4" yWindow="11" windowWidth="632" windowHeight="381" activeSheetId="3"/>
    <customWorkbookView name="Stats (HK-D04)" guid="{3AC3CB62-F189-463C-ADA7-E24A10E5F951}" maximized="1" xWindow="4" yWindow="11" windowWidth="632" windowHeight="381" activeSheetId="4"/>
    <customWorkbookView name="Stats (HK-D05)" guid="{7B4DE5CF-AF70-44C2-9C34-EFC4BEE877E7}" maximized="1" xWindow="4" yWindow="11" windowWidth="632" windowHeight="381" activeSheetId="5"/>
    <customWorkbookView name="Stats (HK-D06)" guid="{097905FA-72AC-4F68-B380-70D1FC56483A}" maximized="1" xWindow="4" yWindow="11" windowWidth="632" windowHeight="381" activeSheetId="6"/>
    <customWorkbookView name="Stats (HK-D07)" guid="{327037E8-D7B2-4B66-81F4-34324052D69C}" maximized="1" xWindow="4" yWindow="11" windowWidth="632" windowHeight="381" activeSheetId="7"/>
    <customWorkbookView name="Stats (HK-D08)" guid="{8F0FD2B6-0070-41FD-8061-98F2E65D29B6}" maximized="1" xWindow="4" yWindow="11" windowWidth="632" windowHeight="381" activeSheetId="8"/>
    <customWorkbookView name="Stats (HK-D08T)" guid="{3148DC17-DC0C-42D5-A7BD-C3931CAC91A4}" maximized="1" xWindow="4" yWindow="11" windowWidth="632" windowHeight="381" activeSheetId="9"/>
    <customWorkbookView name="Stats (HK-D09)" guid="{FCB1FA9D-FE78-4233-BA70-EC748DA54063}" maximized="1" xWindow="4" yWindow="11" windowWidth="632" windowHeight="381" activeSheetId="10"/>
    <customWorkbookView name="Stats (HK-D09T)" guid="{E03DEBB8-7015-4783-8520-8E613C5792C6}" maximized="1" xWindow="4" yWindow="11" windowWidth="632" windowHeight="381" activeSheetId="11"/>
    <customWorkbookView name="Stats (HK-D10)" guid="{AAD921C3-C2B6-4B14-B80C-958584CED910}" maximized="1" xWindow="4" yWindow="11" windowWidth="632" windowHeight="381" activeSheetId="12"/>
    <customWorkbookView name="Stats (HK-D11)" guid="{86412638-A607-4B10-8888-5F021A3B31A4}" maximized="1" xWindow="4" yWindow="11" windowWidth="632" windowHeight="381" activeSheetId="13"/>
    <customWorkbookView name="Stats (HK-D12)" guid="{6ED47C45-8B17-407B-A41F-BA0E11C0593A}" maximized="1" xWindow="4" yWindow="11" windowWidth="632" windowHeight="381" activeSheetId="14"/>
    <customWorkbookView name="Stats (HK-D13)" guid="{292FD4C8-5D93-44F7-859F-007BEBDFC2B4}" maximized="1" xWindow="4" yWindow="11" windowWidth="632" windowHeight="381" activeSheetId="15"/>
    <customWorkbookView name="Stats (HK-D13 (2))" guid="{DC6B0F98-EE87-44F0-84DF-372F94CA79A5}" maximized="1" xWindow="4" yWindow="11" windowWidth="632" windowHeight="381" activeSheetId="16"/>
  </customWorkbookViews>
</workbook>
</file>

<file path=xl/calcChain.xml><?xml version="1.0" encoding="utf-8"?>
<calcChain xmlns="http://schemas.openxmlformats.org/spreadsheetml/2006/main">
  <c r="F45" i="1"/>
  <c r="D31"/>
  <c r="C8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D29"/>
  <c r="D30"/>
  <c r="D32"/>
  <c r="D33"/>
  <c r="D34"/>
  <c r="D37"/>
  <c r="C6"/>
  <c r="C9" s="1"/>
  <c r="O38"/>
  <c r="C23" l="1"/>
  <c r="C25"/>
  <c r="C18" s="1"/>
  <c r="C16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<sst xmlns="http://schemas.openxmlformats.org/spreadsheetml/2006/main" count="104" uniqueCount="90">
  <si>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</si>
  <si>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</si>
  <si>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</si>
  <si>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</si>
  <si>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</si>
  <si>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</si>
  <si>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</si>
  <si>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</si>
  <si>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</si>
  <si>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</si>
  <si>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</si>
  <si>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</si>
  <si>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</si>
  <si>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</si>
  <si>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</si>
  <si>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</si>
  <si>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</si>
  <si>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</si>
  <si>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</si>
  <si>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</si>
  <si>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</si>
  <si>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</si>
  <si>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</si>
  <si>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</si>
  <si>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</si>
  <si>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</si>
  <si>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</si>
  <si>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</si>
  <si>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</si>
  <si>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</si>
  <si>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</si>
  <si>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</si>
  <si>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</si>
  <si>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</si>
  <si>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</si>
  <si>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</si>
  <si>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</si>
  <si>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</si>
  <si>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</si>
  <si>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</si>
  <si>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</si>
  <si>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</si>
  <si>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</si>
  <si>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</si>
  <si>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</si>
  <si>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</si>
  <si>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</si>
  <si>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</si>
  <si>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</si>
  <si>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</si>
  <si>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</si>
  <si>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</si>
  <si>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</si>
  <si>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</si>
  <si>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</si>
  <si>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</si>
  <si>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</si>
  <si>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</si>
  <si>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</si>
  <si>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</si>
  <si>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</si>
  <si>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</si>
  <si>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</si>
  <si>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</si>
  <si>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</si>
  <si>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</si>
  <si>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</si>
  <si>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</si>
  <si>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</si>
  <si>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</si>
  <si>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</si>
  <si>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oak</t>
  </si>
  <si>
    <t>wood</t>
  </si>
  <si>
    <t>MHA</t>
  </si>
  <si>
    <t>48hrs</t>
  </si>
  <si>
    <t>moist est 13%</t>
  </si>
  <si>
    <t>Revised Feb 17/19</t>
  </si>
  <si>
    <t>MHA 1914</t>
  </si>
  <si>
    <t>94F</t>
  </si>
  <si>
    <t>12F</t>
  </si>
  <si>
    <t>no wind , sunny</t>
  </si>
  <si>
    <t>10:09am</t>
  </si>
  <si>
    <t>wh birch horizontal 2-3-4-4</t>
  </si>
  <si>
    <t>bulk weighed</t>
  </si>
  <si>
    <t>est</t>
  </si>
  <si>
    <t xml:space="preserve">kindling stacked and lit for a slower start </t>
  </si>
  <si>
    <t>to avoid catching the birch bark right away</t>
  </si>
  <si>
    <t>Amps Vacuum Draw</t>
  </si>
  <si>
    <t>T</t>
  </si>
  <si>
    <t>Amps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</si>
</sst>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4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6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3" fillId="2" borderId="0" xfId="0" applyFont="1" applyFill="1"/>
    <xf numFmtId="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'HK-D01'!$Q$2</c:f>
              <c:strCache>
                <c:ptCount val="1"/>
                <c:pt idx="0">
                  <c:v>Amps</c:v>
                </c:pt>
              </c:strCache>
            </c:strRef>
          </c:tx>
          <c:xVal>
            <c:numRef>
              <c:f>'HK-D01'!$P$3:$P$16</c:f>
              <c:numCache>
                <c:formatCode>General</c:formatCode>
                <c:ptCount val="14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21</c:v>
                </c:pt>
                <c:pt idx="7">
                  <c:v>23</c:v>
                </c:pt>
                <c:pt idx="8">
                  <c:v>30</c:v>
                </c:pt>
                <c:pt idx="9">
                  <c:v>45</c:v>
                </c:pt>
                <c:pt idx="10">
                  <c:v>53</c:v>
                </c:pt>
                <c:pt idx="11">
                  <c:v>63</c:v>
                </c:pt>
                <c:pt idx="12">
                  <c:v>70</c:v>
                </c:pt>
                <c:pt idx="13">
                  <c:v>87</c:v>
                </c:pt>
              </c:numCache>
            </c:numRef>
          </c:xVal>
          <c:yVal>
            <c:numRef>
              <c:f>'HK-D01'!$Q$3:$Q$16</c:f>
              <c:numCache>
                <c:formatCode>General</c:formatCode>
                <c:ptCount val="14"/>
                <c:pt idx="0">
                  <c:v>2.2000000000000002</c:v>
                </c:pt>
                <c:pt idx="1">
                  <c:v>2.97</c:v>
                </c:pt>
                <c:pt idx="2">
                  <c:v>3.2</c:v>
                </c:pt>
                <c:pt idx="3">
                  <c:v>3.8</c:v>
                </c:pt>
                <c:pt idx="4">
                  <c:v>4.2</c:v>
                </c:pt>
                <c:pt idx="5">
                  <c:v>4.5</c:v>
                </c:pt>
                <c:pt idx="6">
                  <c:v>4.7</c:v>
                </c:pt>
                <c:pt idx="7">
                  <c:v>4.8</c:v>
                </c:pt>
                <c:pt idx="8">
                  <c:v>4.8499999999999996</c:v>
                </c:pt>
                <c:pt idx="9">
                  <c:v>4.9000000000000004</c:v>
                </c:pt>
                <c:pt idx="10">
                  <c:v>5.0999999999999996</c:v>
                </c:pt>
                <c:pt idx="11">
                  <c:v>5.2</c:v>
                </c:pt>
                <c:pt idx="12">
                  <c:v>5.3</c:v>
                </c:pt>
                <c:pt idx="13">
                  <c:v>5.4</c:v>
                </c:pt>
              </c:numCache>
            </c:numRef>
          </c:yVal>
          <c:smooth val="1"/>
        </c:ser>
        <c:axId val="83464960"/>
        <c:axId val="83460864"/>
      </c:scatterChart>
      <c:valAx>
        <c:axId val="83464960"/>
        <c:scaling>
          <c:orientation val="minMax"/>
          <c:max val="90"/>
          <c:min val="0"/>
        </c:scaling>
        <c:axPos val="b"/>
        <c:numFmt formatCode="General" sourceLinked="1"/>
        <c:tickLblPos val="nextTo"/>
        <c:crossAx val="83460864"/>
        <c:crosses val="autoZero"/>
        <c:crossBetween val="midCat"/>
      </c:valAx>
      <c:valAx>
        <c:axId val="83460864"/>
        <c:scaling>
          <c:orientation val="minMax"/>
          <c:max val="8"/>
          <c:min val="0"/>
        </c:scaling>
        <c:axPos val="l"/>
        <c:majorGridlines/>
        <c:numFmt formatCode="General" sourceLinked="1"/>
        <c:tickLblPos val="nextTo"/>
        <c:crossAx val="83464960"/>
        <c:crosses val="autoZero"/>
        <c:crossBetween val="midCat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6</xdr:row>
      <xdr:rowOff>104775</xdr:rowOff>
    </xdr:from>
    <xdr:to>
      <xdr:col>23</xdr:col>
      <xdr:colOff>76200</xdr:colOff>
      <xdr:row>23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Y7" sqref="Y7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2" t="s">
        <v>68</v>
      </c>
      <c r="B1" s="93"/>
      <c r="C1" s="93"/>
      <c r="D1" s="93"/>
      <c r="E1" s="93"/>
      <c r="F1" s="93"/>
      <c r="G1" s="93"/>
      <c r="H1" s="93"/>
      <c r="I1" s="93"/>
      <c r="J1" s="94"/>
      <c r="K1" s="2"/>
      <c r="L1" s="51" t="s">
        <v>67</v>
      </c>
      <c r="M1" s="18"/>
      <c r="N1" s="52"/>
      <c r="P1" s="1" t="s">
        <v>87</v>
      </c>
    </row>
    <row r="2" spans="1:17" outlineLevel="1">
      <c r="A2" s="1" t="s">
        <v>76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 t="s">
        <v>88</v>
      </c>
      <c r="Q2" t="s">
        <v>89</v>
      </c>
    </row>
    <row r="3" spans="1:17" ht="19.5" outlineLevel="1">
      <c r="A3" s="19" t="s">
        <v>2</v>
      </c>
      <c r="B3" s="18"/>
      <c r="C3" s="53" t="s">
        <v>77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  <c r="P3" s="1">
        <v>0</v>
      </c>
      <c r="Q3" s="1">
        <v>2.2000000000000002</v>
      </c>
    </row>
    <row r="4" spans="1:17" outlineLevel="1">
      <c r="A4" s="43" t="s">
        <v>55</v>
      </c>
      <c r="B4" s="43"/>
      <c r="C4" s="44">
        <v>13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 s="1">
        <v>10</v>
      </c>
      <c r="Q4" s="1">
        <v>2.97</v>
      </c>
    </row>
    <row r="5" spans="1:17" outlineLevel="1">
      <c r="A5" s="43" t="s">
        <v>54</v>
      </c>
      <c r="B5" s="43"/>
      <c r="C5" s="44">
        <v>58</v>
      </c>
      <c r="D5" s="87" t="s">
        <v>84</v>
      </c>
      <c r="K5"/>
      <c r="L5" s="64">
        <v>4</v>
      </c>
      <c r="M5" s="64">
        <v>49</v>
      </c>
      <c r="N5" s="64">
        <v>94</v>
      </c>
      <c r="P5" s="1">
        <v>12</v>
      </c>
      <c r="Q5" s="1">
        <v>3.2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73</v>
      </c>
      <c r="H6" s="17" t="s">
        <v>3</v>
      </c>
      <c r="I6" s="18"/>
      <c r="J6" s="61">
        <v>43511</v>
      </c>
      <c r="K6"/>
      <c r="L6" s="64">
        <v>5</v>
      </c>
      <c r="M6" s="64">
        <v>50</v>
      </c>
      <c r="N6" s="64">
        <v>95</v>
      </c>
      <c r="P6" s="1">
        <v>14</v>
      </c>
      <c r="Q6" s="1">
        <v>3.8</v>
      </c>
    </row>
    <row r="7" spans="1:17" outlineLevel="1">
      <c r="A7" s="43" t="s">
        <v>37</v>
      </c>
      <c r="B7" s="43"/>
      <c r="C7" s="45">
        <v>13</v>
      </c>
      <c r="D7" s="20"/>
      <c r="E7" s="2" t="s">
        <v>5</v>
      </c>
      <c r="F7" s="2"/>
      <c r="G7" s="62" t="s">
        <v>74</v>
      </c>
      <c r="H7" s="14" t="s">
        <v>63</v>
      </c>
      <c r="I7" s="2"/>
      <c r="J7" s="60" t="s">
        <v>79</v>
      </c>
      <c r="K7"/>
      <c r="L7" s="64">
        <v>6</v>
      </c>
      <c r="M7" s="64">
        <v>51</v>
      </c>
      <c r="N7" s="64">
        <v>96</v>
      </c>
      <c r="P7" s="1">
        <v>16</v>
      </c>
      <c r="Q7" s="1">
        <v>4.2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 t="s">
        <v>78</v>
      </c>
      <c r="H8" s="21" t="s">
        <v>7</v>
      </c>
      <c r="I8" s="95" t="s">
        <v>80</v>
      </c>
      <c r="J8" s="95"/>
      <c r="K8"/>
      <c r="L8" s="64">
        <v>7</v>
      </c>
      <c r="M8" s="64">
        <v>52</v>
      </c>
      <c r="N8" s="64">
        <v>97</v>
      </c>
      <c r="P8" s="1">
        <v>18</v>
      </c>
      <c r="Q8" s="1">
        <v>4.5</v>
      </c>
    </row>
    <row r="9" spans="1:17" outlineLevel="1">
      <c r="A9" s="43" t="s">
        <v>52</v>
      </c>
      <c r="B9" s="43"/>
      <c r="C9" s="44">
        <f>(C5-C6)/C7</f>
        <v>4.3076923076923075</v>
      </c>
      <c r="K9"/>
      <c r="L9" s="64">
        <v>8</v>
      </c>
      <c r="M9" s="64">
        <v>53</v>
      </c>
      <c r="N9" s="64">
        <v>98</v>
      </c>
      <c r="P9" s="1">
        <v>21</v>
      </c>
      <c r="Q9" s="1">
        <v>4.7</v>
      </c>
    </row>
    <row r="10" spans="1:17" ht="14.25" outlineLevel="1">
      <c r="A10" s="43" t="s">
        <v>56</v>
      </c>
      <c r="B10" s="43"/>
      <c r="C10" s="67">
        <v>1.5</v>
      </c>
      <c r="D10" s="20"/>
      <c r="E10" s="89" t="s">
        <v>66</v>
      </c>
      <c r="F10" s="90"/>
      <c r="G10" s="90"/>
      <c r="H10" s="91"/>
      <c r="I10" s="5"/>
      <c r="J10" s="16"/>
      <c r="K10"/>
      <c r="L10" s="64">
        <v>9</v>
      </c>
      <c r="M10" s="64">
        <v>54</v>
      </c>
      <c r="N10" s="64">
        <v>99</v>
      </c>
      <c r="O10" s="80"/>
      <c r="P10" s="1">
        <v>23</v>
      </c>
      <c r="Q10" s="1">
        <v>4.8</v>
      </c>
    </row>
    <row r="11" spans="1:17" outlineLevel="1">
      <c r="A11" s="43" t="s">
        <v>57</v>
      </c>
      <c r="B11" s="43"/>
      <c r="C11" s="47">
        <f>StackTemp</f>
        <v>285.8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1">
        <v>30</v>
      </c>
      <c r="Q11" s="1">
        <v>4.8499999999999996</v>
      </c>
    </row>
    <row r="12" spans="1:17" outlineLevel="1">
      <c r="A12" s="43" t="s">
        <v>39</v>
      </c>
      <c r="B12" s="43"/>
      <c r="C12" s="46">
        <f>F12</f>
        <v>14.6</v>
      </c>
      <c r="D12" s="20"/>
      <c r="E12" s="62">
        <v>285.8</v>
      </c>
      <c r="F12" s="67">
        <v>14.6</v>
      </c>
      <c r="G12" s="79">
        <v>337.7</v>
      </c>
      <c r="H12" s="60"/>
      <c r="I12" s="86" t="s">
        <v>81</v>
      </c>
      <c r="J12" s="2"/>
      <c r="K12"/>
      <c r="L12" s="64">
        <v>11</v>
      </c>
      <c r="M12" s="64">
        <v>56</v>
      </c>
      <c r="N12" s="64">
        <v>101</v>
      </c>
      <c r="P12" s="1">
        <v>45</v>
      </c>
      <c r="Q12" s="1">
        <v>4.9000000000000004</v>
      </c>
    </row>
    <row r="13" spans="1:17">
      <c r="A13" s="43" t="s">
        <v>40</v>
      </c>
      <c r="B13" s="43"/>
      <c r="C13" s="46">
        <f>AVERAGE(ppm_CO)/10000</f>
        <v>3.3770000000000001E-2</v>
      </c>
      <c r="D13" s="20"/>
      <c r="E13" s="68"/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  <c r="P13" s="1">
        <v>53</v>
      </c>
      <c r="Q13" s="1">
        <v>5.0999999999999996</v>
      </c>
    </row>
    <row r="14" spans="1:17">
      <c r="A14" s="43" t="s">
        <v>59</v>
      </c>
      <c r="B14" s="43"/>
      <c r="C14" s="46">
        <f>SQRT(528/(460+StackTemp))</f>
        <v>0.84140632382334246</v>
      </c>
      <c r="D14" s="37"/>
      <c r="E14" s="89" t="s">
        <v>8</v>
      </c>
      <c r="F14" s="90"/>
      <c r="G14" s="90"/>
      <c r="H14" s="90"/>
      <c r="I14" s="90"/>
      <c r="J14" s="91"/>
      <c r="L14" s="64">
        <v>13</v>
      </c>
      <c r="M14" s="64">
        <v>58</v>
      </c>
      <c r="N14" s="64">
        <v>103</v>
      </c>
      <c r="P14" s="1">
        <v>63</v>
      </c>
      <c r="Q14" s="1">
        <v>5.2</v>
      </c>
    </row>
    <row r="15" spans="1:17">
      <c r="A15" s="43" t="s">
        <v>41</v>
      </c>
      <c r="B15" s="43"/>
      <c r="C15" s="48">
        <f>20.9/(20.9-_AvO2)</f>
        <v>3.3174603174603177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  <c r="P15" s="1">
        <v>70</v>
      </c>
      <c r="Q15" s="1">
        <v>5.3</v>
      </c>
    </row>
    <row r="16" spans="1:17">
      <c r="A16" s="43" t="s">
        <v>42</v>
      </c>
      <c r="B16" s="43"/>
      <c r="C16" s="46">
        <f>((WtFuel-(UnburnedFuel*(1+AvMoisture/100)))/RunLength)*(1-(AvMoisture/100))/2.2</f>
        <v>15.290909090909089</v>
      </c>
      <c r="D16" s="20"/>
      <c r="E16" s="1" t="s">
        <v>10</v>
      </c>
      <c r="G16" s="77" t="s">
        <v>72</v>
      </c>
      <c r="H16" s="71" t="s">
        <v>82</v>
      </c>
      <c r="I16" s="72"/>
      <c r="J16" s="73"/>
      <c r="L16" s="64">
        <v>15</v>
      </c>
      <c r="M16" s="64">
        <v>60</v>
      </c>
      <c r="N16" s="64">
        <v>105</v>
      </c>
      <c r="P16" s="1">
        <v>87</v>
      </c>
      <c r="Q16" s="1">
        <v>5.4</v>
      </c>
    </row>
    <row r="17" spans="1:15">
      <c r="A17" s="43" t="s">
        <v>61</v>
      </c>
      <c r="B17" s="43"/>
      <c r="C17" s="46">
        <f>(8.05+0.0035*(StackTemp-70))+(2.58+0.00114*StackTemp)</f>
        <v>11.711112</v>
      </c>
      <c r="D17" s="20"/>
      <c r="E17" s="20"/>
      <c r="F17" s="20"/>
      <c r="G17" s="20"/>
      <c r="H17" s="74" t="s">
        <v>83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0.75317805052602438</v>
      </c>
      <c r="D18" s="20"/>
      <c r="E18" s="2" t="s">
        <v>11</v>
      </c>
      <c r="F18" s="2"/>
      <c r="G18" s="84">
        <v>2</v>
      </c>
      <c r="H18" s="74" t="s">
        <v>75</v>
      </c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0.38863843274740817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12.486766334440752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5.0699999999999856E-2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98.858183516726555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70</v>
      </c>
    </row>
    <row r="23" spans="1:15">
      <c r="A23" s="43" t="s">
        <v>49</v>
      </c>
      <c r="B23" s="43"/>
      <c r="C23" s="46">
        <f>100-DryGasLoss-BoilWaterLoss</f>
        <v>75.802121665559255</v>
      </c>
      <c r="D23" s="20"/>
      <c r="E23" s="65">
        <v>1</v>
      </c>
      <c r="F23" s="88" t="s">
        <v>85</v>
      </c>
      <c r="G23" s="88"/>
      <c r="H23" s="88"/>
      <c r="I23" s="88"/>
      <c r="J23" s="62" t="s">
        <v>71</v>
      </c>
      <c r="K23" s="62"/>
      <c r="L23" s="64">
        <v>22</v>
      </c>
      <c r="M23" s="64">
        <v>67</v>
      </c>
      <c r="N23" s="64">
        <v>112</v>
      </c>
      <c r="O23" s="1" t="e">
        <f t="shared" ref="O23:O42" si="0">PcWt*Moisture</f>
        <v>#VALUE!</v>
      </c>
    </row>
    <row r="24" spans="1:15">
      <c r="A24" s="28" t="s">
        <v>46</v>
      </c>
      <c r="B24" s="29"/>
      <c r="C24" s="30">
        <f>(Catch/RunLength)*3.04*(DilutionFactor)/(0.4*StackTempFactor)</f>
        <v>1.0128153095841546</v>
      </c>
      <c r="D24" s="20"/>
      <c r="E24" s="65">
        <v>2</v>
      </c>
      <c r="F24" s="88" t="s">
        <v>86</v>
      </c>
      <c r="G24" s="88"/>
      <c r="H24" s="88"/>
      <c r="I24" s="88"/>
      <c r="J24" s="62" t="s">
        <v>71</v>
      </c>
      <c r="K24" s="62"/>
      <c r="L24" s="64">
        <v>23</v>
      </c>
      <c r="M24" s="64">
        <v>68</v>
      </c>
      <c r="N24" s="64">
        <v>113</v>
      </c>
      <c r="O24" s="1" t="e">
        <f t="shared" si="0"/>
        <v>#VALUE!</v>
      </c>
    </row>
    <row r="25" spans="1:15">
      <c r="A25" s="31" t="s">
        <v>47</v>
      </c>
      <c r="B25" s="32"/>
      <c r="C25" s="33">
        <f>59.3*AvCO*DilutionFactor</f>
        <v>6.6434166507936512</v>
      </c>
      <c r="D25" s="20"/>
      <c r="E25" s="65">
        <v>3</v>
      </c>
      <c r="F25" s="67"/>
      <c r="G25" s="67"/>
      <c r="H25" s="79"/>
      <c r="I25" s="79"/>
      <c r="J25" s="62" t="s">
        <v>71</v>
      </c>
      <c r="K25" s="62"/>
      <c r="L25" s="64">
        <v>24</v>
      </c>
      <c r="M25" s="64">
        <v>69</v>
      </c>
      <c r="N25" s="64">
        <v>114</v>
      </c>
      <c r="O25" s="1">
        <f t="shared" si="0"/>
        <v>0</v>
      </c>
    </row>
    <row r="26" spans="1:15">
      <c r="A26" s="34" t="s">
        <v>50</v>
      </c>
      <c r="B26" s="35"/>
      <c r="C26" s="36">
        <f>HTransEffic*CombustEffic/100</f>
        <v>74.936600545710903</v>
      </c>
      <c r="E26" s="65">
        <v>4</v>
      </c>
      <c r="F26" s="67"/>
      <c r="G26" s="67"/>
      <c r="H26" s="79"/>
      <c r="I26" s="79"/>
      <c r="J26" s="62" t="s">
        <v>71</v>
      </c>
      <c r="K26" s="62"/>
      <c r="L26" s="64">
        <v>25</v>
      </c>
      <c r="M26" s="64">
        <v>70</v>
      </c>
      <c r="N26" s="64">
        <v>115</v>
      </c>
      <c r="O26" s="1">
        <f t="shared" si="0"/>
        <v>0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/>
      <c r="G27" s="67"/>
      <c r="H27" s="79"/>
      <c r="I27" s="79"/>
      <c r="J27" s="62" t="s">
        <v>71</v>
      </c>
      <c r="K27" s="62"/>
      <c r="L27" s="64">
        <v>26</v>
      </c>
      <c r="M27" s="64">
        <v>71</v>
      </c>
      <c r="N27" s="64">
        <v>116</v>
      </c>
      <c r="O27" s="1">
        <f t="shared" si="0"/>
        <v>0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/>
      <c r="G28" s="67"/>
      <c r="H28" s="79"/>
      <c r="I28" s="79"/>
      <c r="J28" s="62" t="s">
        <v>71</v>
      </c>
      <c r="K28" s="62"/>
      <c r="L28" s="64">
        <v>27</v>
      </c>
      <c r="M28" s="64">
        <v>72</v>
      </c>
      <c r="N28" s="64">
        <v>117</v>
      </c>
      <c r="O28" s="1">
        <f t="shared" si="0"/>
        <v>0</v>
      </c>
    </row>
    <row r="29" spans="1:15">
      <c r="A29" s="11">
        <v>1</v>
      </c>
      <c r="B29" s="25">
        <v>0.99880000000000002</v>
      </c>
      <c r="C29" s="25">
        <v>1.0484</v>
      </c>
      <c r="D29" s="4">
        <f t="shared" ref="D29:D34" si="1">IF(FiltDirty-FiltClean&gt;0,FiltDirty-FiltClean,0)</f>
        <v>4.9599999999999977E-2</v>
      </c>
      <c r="E29" s="65">
        <v>7</v>
      </c>
      <c r="F29" s="67"/>
      <c r="G29" s="67"/>
      <c r="H29" s="79"/>
      <c r="I29" s="79"/>
      <c r="J29" s="62" t="s">
        <v>71</v>
      </c>
      <c r="K29" s="62"/>
      <c r="L29" s="64">
        <v>28</v>
      </c>
      <c r="M29" s="64">
        <v>73</v>
      </c>
      <c r="N29" s="64">
        <v>118</v>
      </c>
      <c r="O29" s="1">
        <f t="shared" si="0"/>
        <v>0</v>
      </c>
    </row>
    <row r="30" spans="1:15">
      <c r="A30" s="11">
        <v>2</v>
      </c>
      <c r="B30" s="25">
        <v>1.0012000000000001</v>
      </c>
      <c r="C30" s="25">
        <v>1.0023</v>
      </c>
      <c r="D30" s="4">
        <f t="shared" si="1"/>
        <v>1.0999999999998789E-3</v>
      </c>
      <c r="E30" s="65">
        <v>8</v>
      </c>
      <c r="F30" s="67"/>
      <c r="G30" s="67"/>
      <c r="H30" s="79"/>
      <c r="I30" s="79"/>
      <c r="J30" s="62" t="s">
        <v>71</v>
      </c>
      <c r="K30" s="62"/>
      <c r="L30" s="64">
        <v>29</v>
      </c>
      <c r="M30" s="64">
        <v>74</v>
      </c>
      <c r="N30" s="64">
        <v>119</v>
      </c>
      <c r="O30" s="1">
        <f t="shared" si="0"/>
        <v>0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/>
      <c r="G31" s="67"/>
      <c r="H31" s="79"/>
      <c r="I31" s="79"/>
      <c r="J31" s="62" t="s">
        <v>71</v>
      </c>
      <c r="K31" s="62"/>
      <c r="L31" s="64">
        <v>30</v>
      </c>
      <c r="M31" s="64">
        <v>75</v>
      </c>
      <c r="N31" s="64">
        <v>120</v>
      </c>
      <c r="O31" s="1">
        <f t="shared" si="0"/>
        <v>0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/>
      <c r="G32" s="67"/>
      <c r="H32" s="79"/>
      <c r="I32" s="79"/>
      <c r="J32" s="62" t="s">
        <v>71</v>
      </c>
      <c r="K32" s="62"/>
      <c r="L32" s="64">
        <v>31</v>
      </c>
      <c r="M32" s="64">
        <v>76</v>
      </c>
      <c r="N32" s="64">
        <v>121</v>
      </c>
      <c r="O32" s="1">
        <f t="shared" si="0"/>
        <v>0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/>
      <c r="G33" s="67"/>
      <c r="H33" s="79"/>
      <c r="I33" s="79"/>
      <c r="J33" s="62" t="s">
        <v>71</v>
      </c>
      <c r="K33" s="62"/>
      <c r="L33" s="64">
        <v>32</v>
      </c>
      <c r="M33" s="64">
        <v>77</v>
      </c>
      <c r="N33" s="64">
        <v>122</v>
      </c>
      <c r="O33" s="1">
        <f t="shared" si="0"/>
        <v>0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/>
      <c r="G34" s="67"/>
      <c r="H34" s="79"/>
      <c r="I34" s="79"/>
      <c r="J34" s="62" t="s">
        <v>71</v>
      </c>
      <c r="K34" s="62"/>
      <c r="L34" s="64">
        <v>33</v>
      </c>
      <c r="M34" s="64">
        <v>78</v>
      </c>
      <c r="N34" s="64">
        <v>123</v>
      </c>
      <c r="O34" s="1">
        <f t="shared" si="0"/>
        <v>0</v>
      </c>
    </row>
    <row r="35" spans="1:15">
      <c r="A35" s="12" t="s">
        <v>26</v>
      </c>
      <c r="B35" s="25">
        <v>1.0206</v>
      </c>
      <c r="C35" s="25">
        <v>1.0206</v>
      </c>
      <c r="D35" s="4"/>
      <c r="E35" s="65">
        <v>13</v>
      </c>
      <c r="F35" s="67"/>
      <c r="G35" s="67"/>
      <c r="H35" s="79"/>
      <c r="I35" s="79"/>
      <c r="J35" s="62" t="s">
        <v>71</v>
      </c>
      <c r="K35" s="62"/>
      <c r="L35" s="64">
        <v>34</v>
      </c>
      <c r="M35" s="64">
        <v>79</v>
      </c>
      <c r="N35" s="64">
        <v>124</v>
      </c>
      <c r="O35" s="1">
        <f t="shared" si="0"/>
        <v>0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/>
      <c r="G36" s="67"/>
      <c r="H36" s="79"/>
      <c r="I36" s="79"/>
      <c r="J36" s="62"/>
      <c r="K36" s="62"/>
      <c r="L36" s="64">
        <v>35</v>
      </c>
      <c r="M36" s="64">
        <v>80</v>
      </c>
      <c r="N36" s="64">
        <v>125</v>
      </c>
      <c r="O36" s="1">
        <f t="shared" si="0"/>
        <v>0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0</v>
      </c>
      <c r="E37" s="65">
        <v>15</v>
      </c>
      <c r="F37" s="65"/>
      <c r="J37" s="65"/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2" t="s">
        <v>29</v>
      </c>
      <c r="C38" s="81"/>
      <c r="D38" s="83">
        <f>SUM(D29:D34)+D37</f>
        <v>5.0699999999999856E-2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5">
        <f>SUM(F23:F37)</f>
        <v>0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</customSheetViews>
  <mergeCells count="6">
    <mergeCell ref="F24:I24"/>
    <mergeCell ref="E14:J14"/>
    <mergeCell ref="A1:J1"/>
    <mergeCell ref="I8:J8"/>
    <mergeCell ref="E10:H10"/>
    <mergeCell ref="F23:I23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2019-02-22T19:51:37Z</dcterms:modified>
</cp:coreProperties>
</file>